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7"/>
  </bookViews>
  <sheets>
    <sheet name="U15 Girls" sheetId="1" r:id="rId1"/>
    <sheet name="U15 Boys" sheetId="2" r:id="rId2"/>
    <sheet name="U17 Women" sheetId="3" r:id="rId3"/>
    <sheet name="U17 Men" sheetId="4" r:id="rId4"/>
    <sheet name="Junior Women" sheetId="5" r:id="rId5"/>
    <sheet name="Junior Men" sheetId="6" r:id="rId6"/>
    <sheet name="Senior Women" sheetId="7" r:id="rId7"/>
    <sheet name="Senior Men" sheetId="8" r:id="rId8"/>
    <sheet name="U13 Boys Quad" sheetId="9" r:id="rId9"/>
    <sheet name="U13 Girls Quad" sheetId="10" r:id="rId10"/>
  </sheets>
  <externalReferences>
    <externalReference r:id="rId13"/>
    <externalReference r:id="rId14"/>
  </externalReferences>
  <definedNames>
    <definedName name="Event1B">'[1]75m '!$H$4:$M$39</definedName>
    <definedName name="Event1G">'[1]75m '!$A$4:$F$50</definedName>
    <definedName name="Event2B">'[1]600m'!$H$4:$M$39</definedName>
    <definedName name="Event2G">'[1]600m'!$A$4:$F$42</definedName>
    <definedName name="Event3B">'[1]LongJump'!$H$4:$M$39</definedName>
    <definedName name="Event3G">'[1]LongJump'!$A$4:$F$42</definedName>
    <definedName name="Event4B">'[1]ShotPutt'!$H$4:$M$39</definedName>
    <definedName name="Event4G">'[1]ShotPutt'!$A$4:$F$42</definedName>
    <definedName name="females">'[2]Athletes'!$A$1:$D$147</definedName>
    <definedName name="males">'[2]Athletes'!$F$1:$I$147</definedName>
  </definedNames>
  <calcPr fullCalcOnLoad="1"/>
</workbook>
</file>

<file path=xl/sharedStrings.xml><?xml version="1.0" encoding="utf-8"?>
<sst xmlns="http://schemas.openxmlformats.org/spreadsheetml/2006/main" count="1349" uniqueCount="343">
  <si>
    <t>Berkshire Athletics Association Championships 14 May 2017</t>
  </si>
  <si>
    <t>John Nike Stadium, Bracknell</t>
  </si>
  <si>
    <t>Under 15 Girls</t>
  </si>
  <si>
    <t>100M UNDER 15 GIRLS HEAT 1</t>
  </si>
  <si>
    <t>CBP: C. Moyne   WSEH 2004</t>
  </si>
  <si>
    <t xml:space="preserve"> </t>
  </si>
  <si>
    <t>L. Morris  Reading AC 2010</t>
  </si>
  <si>
    <t>L. Pleace WSEH 2014</t>
  </si>
  <si>
    <t>Wind= -0.6</t>
  </si>
  <si>
    <t>Posn</t>
  </si>
  <si>
    <t>Bib</t>
  </si>
  <si>
    <t>Athlete</t>
  </si>
  <si>
    <t>Club</t>
  </si>
  <si>
    <t>Perf</t>
  </si>
  <si>
    <t>Reading AC</t>
  </si>
  <si>
    <t>100M UNDER 15 GIRLS HEAT 2</t>
  </si>
  <si>
    <t>Wind=  +1.2</t>
  </si>
  <si>
    <t>100M UNDER 15 GIRLS FINAL</t>
  </si>
  <si>
    <t>Wind= +1.7</t>
  </si>
  <si>
    <t>Kennet AC</t>
  </si>
  <si>
    <t>200M UNDER 15 GIRLS HEAT 1</t>
  </si>
  <si>
    <t>CBP: L. Owusu   WSE 1993</t>
  </si>
  <si>
    <t xml:space="preserve">         S Papps     BAC 2009</t>
  </si>
  <si>
    <t>Wind= +0.7</t>
  </si>
  <si>
    <t>200M UNDER 15 GIRLS HEAT 2</t>
  </si>
  <si>
    <t>Wind= +1.8</t>
  </si>
  <si>
    <t>200M UNDER 15 GIRLS FINAL</t>
  </si>
  <si>
    <t>Wind= +1.0</t>
  </si>
  <si>
    <t>300M UNDER 15 GIRLS FINAL</t>
  </si>
  <si>
    <t>CBP: C. McCafferty  BAC 2015</t>
  </si>
  <si>
    <t>Paige Mills</t>
  </si>
  <si>
    <t>800M U15 GIRLS HEAT 1</t>
  </si>
  <si>
    <t>CBP: R. McClay   BAC 2006</t>
  </si>
  <si>
    <t>800M U15 GIRLS HEAT 2</t>
  </si>
  <si>
    <t>800M U15 GIRLS HEAT 3</t>
  </si>
  <si>
    <t>Darcey Cooper</t>
  </si>
  <si>
    <t>Bracknell AC</t>
  </si>
  <si>
    <t>800M U15 GIRLS FINAL</t>
  </si>
  <si>
    <r>
      <t xml:space="preserve">1500M U15 GIRLS FINAL </t>
    </r>
    <r>
      <rPr>
        <b/>
        <u val="single"/>
        <sz val="10"/>
        <rFont val="Arial"/>
        <family val="2"/>
      </rPr>
      <t>(Manual Times)</t>
    </r>
  </si>
  <si>
    <t>CBP: H. Goddard   BAC  2013</t>
  </si>
  <si>
    <t>75MH UNDER 15 GIRLS FINAL</t>
  </si>
  <si>
    <t>CBP: D. Flemming  BAC</t>
  </si>
  <si>
    <t>Wind= +0.5</t>
  </si>
  <si>
    <t>HAMMER UNDER 15 GIRLS</t>
  </si>
  <si>
    <t>CBP: C. Payne   NAB  2016</t>
  </si>
  <si>
    <t>SHOT UNDER 15 GIRLS</t>
  </si>
  <si>
    <t>CBP: A. Lowe   RAC    2016</t>
  </si>
  <si>
    <t>Gabby Powell</t>
  </si>
  <si>
    <t>Jessica Woodford</t>
  </si>
  <si>
    <t>WSEH</t>
  </si>
  <si>
    <t>DISCUS UNDER 15 GIRLS</t>
  </si>
  <si>
    <t>CBP: L. Keightley   BAC 1993</t>
  </si>
  <si>
    <t>WSEH AC</t>
  </si>
  <si>
    <t>JAVELIN UNDER 15 GIRLS</t>
  </si>
  <si>
    <t>CBP: J. Smith   WSEH  2016</t>
  </si>
  <si>
    <t>HIGH JUMP UNDER 15 GIRLS</t>
  </si>
  <si>
    <t>CBP: E. Houston NAC 2014</t>
  </si>
  <si>
    <t>2=</t>
  </si>
  <si>
    <t>LONG JUMP UNDER 15 GIRLS</t>
  </si>
  <si>
    <t>CBP: M. Lake WSEH 2011</t>
  </si>
  <si>
    <t>POLE VAULT UNDER 15 GIRLS</t>
  </si>
  <si>
    <t>CBP: I. Deacon BAC 2014</t>
  </si>
  <si>
    <t>Sinead Marshall</t>
  </si>
  <si>
    <t>Under 15 Boys</t>
  </si>
  <si>
    <t>100M UNDER 15 BOYS HEAT 1</t>
  </si>
  <si>
    <t>CBP: M. Galliers   WSEH 2004</t>
  </si>
  <si>
    <t>Wind= -0.2</t>
  </si>
  <si>
    <t>100M UNDER 15 BOYS HEAT 2</t>
  </si>
  <si>
    <t>Wind= +1.6</t>
  </si>
  <si>
    <t>Akeem Willis</t>
  </si>
  <si>
    <t>Slough Junior AC</t>
  </si>
  <si>
    <t>100M UNDER 15 BOYS FINAL</t>
  </si>
  <si>
    <t>Wind= +2.4</t>
  </si>
  <si>
    <t>200M UNDER 15 BOYS FINAL</t>
  </si>
  <si>
    <t>CBP: A. Penford   RAC 1995</t>
  </si>
  <si>
    <t>K. Milton  BAC  2015</t>
  </si>
  <si>
    <t>Wind= +1.2</t>
  </si>
  <si>
    <t>CBP=</t>
  </si>
  <si>
    <t>300M UNDER 15 BOYS FINAL</t>
  </si>
  <si>
    <t>CBP: B. Lewi-Shallow  RAC  2014</t>
  </si>
  <si>
    <t>800M U15 BOYS HEAT 1</t>
  </si>
  <si>
    <t>CBP: M. Seddon BAC 2010</t>
  </si>
  <si>
    <t>800M U15 BOYS HEAT 2</t>
  </si>
  <si>
    <r>
      <t xml:space="preserve">800M U15 BOYS FINAL </t>
    </r>
    <r>
      <rPr>
        <b/>
        <u val="single"/>
        <sz val="10"/>
        <rFont val="Arial"/>
        <family val="2"/>
      </rPr>
      <t>(Manual times)</t>
    </r>
  </si>
  <si>
    <t>1500M U15 BOYS FINAL</t>
  </si>
  <si>
    <t>CBP: B Brackstone BAC 1984</t>
  </si>
  <si>
    <t>Hugh Beattie</t>
  </si>
  <si>
    <t>Newbury AC</t>
  </si>
  <si>
    <t>Ross van Heerde</t>
  </si>
  <si>
    <t>80MH UNDER 15 BOYS FINAL</t>
  </si>
  <si>
    <t>CBP: J. Zeller  BAC   2015</t>
  </si>
  <si>
    <t>Wind= -0.3</t>
  </si>
  <si>
    <t>HAMMER UNDER 15 BOYS</t>
  </si>
  <si>
    <t>CBP: J. Norris WSEH 2013</t>
  </si>
  <si>
    <t>SHOT UNDER 15 BOYS</t>
  </si>
  <si>
    <t>CBP: S. Clague   RAC 2000</t>
  </si>
  <si>
    <t>DISCUS UNDER 15 BOYS</t>
  </si>
  <si>
    <t>CBP: M. Townsend  WSEH 2003</t>
  </si>
  <si>
    <t>Alexander Bruce</t>
  </si>
  <si>
    <t>JAVELIN UNDER 15 BOYS</t>
  </si>
  <si>
    <t>CBP: J. Cable  BAC  2016</t>
  </si>
  <si>
    <t>HIGH JUMP UNDER 15 BOYS</t>
  </si>
  <si>
    <t>CBP: C. Lake   WSEH 2004</t>
  </si>
  <si>
    <t>LONG JUMP UNDER 15 BOYS</t>
  </si>
  <si>
    <t>CBP: M. Johns   WSE 1984</t>
  </si>
  <si>
    <t>TRIPLE JUMP UNDER 15 BOYS</t>
  </si>
  <si>
    <t>CBP: S. Anderson   WSE 1980</t>
  </si>
  <si>
    <t>POLE VAULT UNDER 15 BOYS</t>
  </si>
  <si>
    <t>CBP: P. Hannawin RAC 2012</t>
  </si>
  <si>
    <t>Under 17 Women</t>
  </si>
  <si>
    <t>100M UNDER 17 WOMEN FINAL</t>
  </si>
  <si>
    <t>S. Papps WSEH 2011</t>
  </si>
  <si>
    <t>Caitlin McAra</t>
  </si>
  <si>
    <t>200M UNDER 17 WOMEN FINAL</t>
  </si>
  <si>
    <t>CBP: S. Papps   WSEH 2011</t>
  </si>
  <si>
    <t>Wind= -1.1</t>
  </si>
  <si>
    <t>300M UNDER 17 WOMEN FINAL</t>
  </si>
  <si>
    <t>CBP: P. Fenwick, BAC  2016</t>
  </si>
  <si>
    <t>800M UNDER 17 WOMEN FINAL</t>
  </si>
  <si>
    <t>CBP: D. Seddon   BAC 2009</t>
  </si>
  <si>
    <t>1500M UNDER 17 WOMEN FINAL</t>
  </si>
  <si>
    <t>CBP: A. Quirk   BAC  2016</t>
  </si>
  <si>
    <t>80MH UNDER 17 WOMEN FINAL</t>
  </si>
  <si>
    <t>CBP: A. Hall   RAC 2014</t>
  </si>
  <si>
    <t>D. Flemming The Downs Sch   2016</t>
  </si>
  <si>
    <t>300MH UNDER 17 WOMEN FINAL</t>
  </si>
  <si>
    <t>CBP: K. Vidzupe RAC 2014</t>
  </si>
  <si>
    <t>HAMMER UNDER 17 WOMEN</t>
  </si>
  <si>
    <t>CBP: L. Runnacles  RAC 2015</t>
  </si>
  <si>
    <t>SHOT UNDER 17 WOMEN</t>
  </si>
  <si>
    <t>CBP: M. Whitton NAC 2014</t>
  </si>
  <si>
    <t>Anaisa Harney</t>
  </si>
  <si>
    <t>DISCUS UNDER 17 WOMEN</t>
  </si>
  <si>
    <t>CBP: L. Keightley  BAC 1995</t>
  </si>
  <si>
    <t>JAVELIN UNDER 17 WOMEN</t>
  </si>
  <si>
    <t>CBP: R. Stanton   NAB 2015</t>
  </si>
  <si>
    <t>HIGH JUMP UNDER 17 WOMEN</t>
  </si>
  <si>
    <t>CBP: E. Houston   NAC  2015</t>
  </si>
  <si>
    <t>LONG JUMP UNDER 17 WOMEN</t>
  </si>
  <si>
    <t>CBP: L. Troup   BAC 1983</t>
  </si>
  <si>
    <t>Molly Kingsbury</t>
  </si>
  <si>
    <t>TRIPLE JUMP U17 WOMEN</t>
  </si>
  <si>
    <t>CBP: I. Charters WSEH 2014</t>
  </si>
  <si>
    <t>POLE VAULT UNDER 17 WOMEN</t>
  </si>
  <si>
    <t>CBP: I. Deacon   BAC  2016</t>
  </si>
  <si>
    <t>Under 17 Men</t>
  </si>
  <si>
    <t>100M UNDER 17 MEN HEAT 1</t>
  </si>
  <si>
    <t>CBP: M. Galliers  WSEH 2005</t>
  </si>
  <si>
    <t>K. Callender RAC 2005</t>
  </si>
  <si>
    <t>A Thomas BAC 2011</t>
  </si>
  <si>
    <t>C. Challis WSEH 2013</t>
  </si>
  <si>
    <t>J Willock TK 2013</t>
  </si>
  <si>
    <t>B. Lewis-Shallow   RAC 2015</t>
  </si>
  <si>
    <t>J. Ballah  SJAC  2015</t>
  </si>
  <si>
    <t>Wind= +1.5</t>
  </si>
  <si>
    <t>100M UNDER 17 MEN HEAT 2</t>
  </si>
  <si>
    <t>100M UNDER 17 MEN FINAL</t>
  </si>
  <si>
    <t>Wind= =2.1</t>
  </si>
  <si>
    <t>DNS</t>
  </si>
  <si>
    <t>200M UNDER 17 MEN FINAL</t>
  </si>
  <si>
    <t>CBP: S. Dorset   BAC 1984</t>
  </si>
  <si>
    <t>Wind= +0.6</t>
  </si>
  <si>
    <t>DNF</t>
  </si>
  <si>
    <t>400M UNDER 17 MEN FINAL</t>
  </si>
  <si>
    <t>CBP: M. Forrest NAC 2008</t>
  </si>
  <si>
    <t>800M UNDER 17 MEN FINAL</t>
  </si>
  <si>
    <t>CBP: G. Martin WSEH 2006</t>
  </si>
  <si>
    <t>1500M UNDER 17 MEN FINAL</t>
  </si>
  <si>
    <t>CBP: J. McCulloch  WSEH 2004</t>
  </si>
  <si>
    <t>100MH UNDER 17 MEN FINAL</t>
  </si>
  <si>
    <t>CBP: B. Lewis Team Kennet 2008</t>
  </si>
  <si>
    <t>Wind= +1.9</t>
  </si>
  <si>
    <t>400MH UNDER 17 MEN FINAL</t>
  </si>
  <si>
    <t>CBP: S. Maguire WSEH 2010</t>
  </si>
  <si>
    <t>HAMMER UNDER 17 MEN</t>
  </si>
  <si>
    <t>CBP: A. Tolputt   WSE 1984</t>
  </si>
  <si>
    <t>SHOT UNDER 17 MEN</t>
  </si>
  <si>
    <t>CBP: S. Biddlecombe   BAC 1984</t>
  </si>
  <si>
    <t>DISCUS UNDER 17 MEN</t>
  </si>
  <si>
    <t>CBP: S. Biddlecombe   BAC 1990</t>
  </si>
  <si>
    <t>JAVELIN UNDER 17 MEN</t>
  </si>
  <si>
    <t>CBP: S. Bird   RAC 1991</t>
  </si>
  <si>
    <t>HIGH JUMP UNDER 17 MEN</t>
  </si>
  <si>
    <t>CBP: P. Neale WSEH 2013</t>
  </si>
  <si>
    <t>LONG JUMP UNDER 17 MEN</t>
  </si>
  <si>
    <t>CBP: E. Thorne  SJAC  2016</t>
  </si>
  <si>
    <t>TRIPLE JUMP UNDER 17 MEN</t>
  </si>
  <si>
    <t>CBP: P. Angus   WSE 1986</t>
  </si>
  <si>
    <t>POLE VAULT UNDER 17 MEN</t>
  </si>
  <si>
    <t>CBP: S. Walker   WSEH 2005</t>
  </si>
  <si>
    <t>Junior Women</t>
  </si>
  <si>
    <t>100M JUNIOR WOMEN FINAL</t>
  </si>
  <si>
    <t>CBP:G Lamothe WSEH 2012</t>
  </si>
  <si>
    <t xml:space="preserve">Wind= </t>
  </si>
  <si>
    <t>NO COMPETITORS</t>
  </si>
  <si>
    <t>200M JUNIOR WOMEN FINAL</t>
  </si>
  <si>
    <t>CBP: M. Richardson  WSE 1990</t>
  </si>
  <si>
    <t>400M JUNIOR WOMEN FINAL</t>
  </si>
  <si>
    <t>CBP: H. McClay BAC 2015</t>
  </si>
  <si>
    <t>Ella Saunders</t>
  </si>
  <si>
    <t>800M JUNIOR WOMEN FINAL</t>
  </si>
  <si>
    <t>CBP: R. McClay   BAC</t>
  </si>
  <si>
    <t>1500M JUNIOR WOMEN FINAL</t>
  </si>
  <si>
    <t>CBP: A. Pritchard BAC 2002</t>
  </si>
  <si>
    <t>100MH JUNIOR WOMEN FINAL</t>
  </si>
  <si>
    <t>CBP: A. Hall   RAC  2016</t>
  </si>
  <si>
    <t>400MH JUNIOR WOMEN FINAL</t>
  </si>
  <si>
    <t>CBP: K. Vidzupe   RAC</t>
  </si>
  <si>
    <t>HAMMER JUNIOR WOMEN</t>
  </si>
  <si>
    <t>CBP: R. Keating   SBH  2015</t>
  </si>
  <si>
    <t>Ivana Koynarova</t>
  </si>
  <si>
    <t>SHOT JUNIOR WOMEN</t>
  </si>
  <si>
    <t>CBP: D. Opara RAC 2014</t>
  </si>
  <si>
    <t>Michaela Whitton</t>
  </si>
  <si>
    <t>DISCUS JUNIOR WOMEN</t>
  </si>
  <si>
    <t>CBP: A. Holder   WSEH  2015</t>
  </si>
  <si>
    <t>JAVELIN JUNIOR WOMEN</t>
  </si>
  <si>
    <t>CBP: H. Johnson WSEH 2013</t>
  </si>
  <si>
    <t>HIGH JUMP JUNIOR  WOMEN</t>
  </si>
  <si>
    <t>CBP: P. Rogan St Josephs College 2011</t>
  </si>
  <si>
    <t>LONG JUMP JUNIOR  WOMEN</t>
  </si>
  <si>
    <t>CBP: M. Griffiths   WSE 1990</t>
  </si>
  <si>
    <t>TRIPLE JUMP JUNIOR WOMEN</t>
  </si>
  <si>
    <t>CBP:</t>
  </si>
  <si>
    <t>NO COMPETITOR</t>
  </si>
  <si>
    <t>POLE VAULT JUNIOR  WOMEN</t>
  </si>
  <si>
    <t xml:space="preserve">  CBP: P. Thomas   RAC  2016</t>
  </si>
  <si>
    <t>Junior Men</t>
  </si>
  <si>
    <t>100M JUNIOR MEN FINAL</t>
  </si>
  <si>
    <t>CBP:M. Galliers  WSEH 2009</t>
  </si>
  <si>
    <t>200M JUNIOR MEN FINAL</t>
  </si>
  <si>
    <t>CBP: S. Eden   NEB 1982</t>
  </si>
  <si>
    <t>S. Dorset  NEB 1988</t>
  </si>
  <si>
    <t>400M JUNIOR MEN FINAL</t>
  </si>
  <si>
    <t>800M JUNIOR MEN FINAL</t>
  </si>
  <si>
    <t>CBP: R. Larsen   BAC 2006</t>
  </si>
  <si>
    <t>1500M JUNIOR MEN FINAL</t>
  </si>
  <si>
    <t>CBP: A. Provost   AFD 2011</t>
  </si>
  <si>
    <t>110MH JUNIOR MEN FINAL</t>
  </si>
  <si>
    <t>CBP: J. Hatton RAC 2014 &amp; 2015</t>
  </si>
  <si>
    <t>400MH JUNIOR MEN FINAL</t>
  </si>
  <si>
    <t>CBP: A. Fry WSEH 2010</t>
  </si>
  <si>
    <t>HAMMER JUNIOR MEN</t>
  </si>
  <si>
    <t>CBP: T. Campbell WSEH 2014</t>
  </si>
  <si>
    <t>DISCUS JUNIOR MEN</t>
  </si>
  <si>
    <t>SHOT JUNIOR MEN</t>
  </si>
  <si>
    <t>JAVELIN JUNIOR MEN</t>
  </si>
  <si>
    <t>HIGH JUMP JUNIOR MEN</t>
  </si>
  <si>
    <t>CBP: C. Lake   WSEH 2009</t>
  </si>
  <si>
    <t>LONG JUMP JUNIOR MEN</t>
  </si>
  <si>
    <t>CBP: P. Squires   WSE 1989</t>
  </si>
  <si>
    <t>TRIPLE JUMP JUNIOR MEN</t>
  </si>
  <si>
    <t>POLE VAULT JUNIOR MEN</t>
  </si>
  <si>
    <t>CBP: C. Smith   WSEH  2011</t>
  </si>
  <si>
    <t>Jack McAra</t>
  </si>
  <si>
    <t>Senior Women</t>
  </si>
  <si>
    <t>100M SENIOR WOMEN FINAL</t>
  </si>
  <si>
    <t>CBP: M. Richardson  WSE 1993</t>
  </si>
  <si>
    <t>.</t>
  </si>
  <si>
    <t>200M SENIOR WOMEN FINAL</t>
  </si>
  <si>
    <t>CBP: S. Jacobs   SBH 1993</t>
  </si>
  <si>
    <t>Wind= +2.3</t>
  </si>
  <si>
    <t>Katrina Vidzupe</t>
  </si>
  <si>
    <t>400M SENIOR WOMEN FINAL</t>
  </si>
  <si>
    <t>CBP: J. Arnold BAC 1982</t>
  </si>
  <si>
    <t>800M SENIOR WOMEN FINAL</t>
  </si>
  <si>
    <t>CBP: K. Fairbrass   RAC  1983</t>
  </si>
  <si>
    <t>1500M SENIOR WOMEN FINAL</t>
  </si>
  <si>
    <t>CBP: B. Madigan   BAC 1980</t>
  </si>
  <si>
    <t>100MH SENIOR WOMEN FINAL</t>
  </si>
  <si>
    <t>CBP: H. Jones WSEH 2014</t>
  </si>
  <si>
    <t>400MH SENIOR WOMEN FINAL</t>
  </si>
  <si>
    <t xml:space="preserve">CBP: </t>
  </si>
  <si>
    <t>HAMMER SENIOR WOMEN</t>
  </si>
  <si>
    <t>CBP: A. Howard Cardiff AC 2005</t>
  </si>
  <si>
    <t>SHOT SENIOR WOMEN</t>
  </si>
  <si>
    <t>CBP: D. Opara   TVH  2015</t>
  </si>
  <si>
    <t>JAVELIN SENIOR WOMEN</t>
  </si>
  <si>
    <t>CBP: R. Semenytsh  Sale H   2012</t>
  </si>
  <si>
    <t>DISCUS SENIOR WOMEN</t>
  </si>
  <si>
    <t>CBP: J. Picton   BAC 1991</t>
  </si>
  <si>
    <t>HIGH JUMP SENIOR  WOMEN</t>
  </si>
  <si>
    <t xml:space="preserve">CBP:  </t>
  </si>
  <si>
    <t>LONG JUMP SENIOR WOMEN</t>
  </si>
  <si>
    <t>CBP: K. Turner  WSEH  2006</t>
  </si>
  <si>
    <t>TRIPLE JUMP SENIOR WOMEN</t>
  </si>
  <si>
    <t>CBP: M. Griffiths  WSE   1993</t>
  </si>
  <si>
    <t>POLE VAULT SENIOR WOMEN</t>
  </si>
  <si>
    <t>CBP: L. Lowe   WSE     2001</t>
  </si>
  <si>
    <t>Senior Men</t>
  </si>
  <si>
    <t>100M SENIOR MEN FINAL</t>
  </si>
  <si>
    <t>CBP: P. Cornaby  RAC</t>
  </si>
  <si>
    <t>A. Patrick    WSE 1991</t>
  </si>
  <si>
    <t>H. Hogan     WSEH 2001</t>
  </si>
  <si>
    <t>A. Patrick    WSEH 2002</t>
  </si>
  <si>
    <t>Wind= +1.3</t>
  </si>
  <si>
    <t>200M SENIOR MEN FINAL</t>
  </si>
  <si>
    <t>CBP: A. Patrick   WSE 1998</t>
  </si>
  <si>
    <t>400M SENIOR MEN FINAL</t>
  </si>
  <si>
    <t>CBP: A. Patrick   WSE 1996</t>
  </si>
  <si>
    <t>800M SENIOR MEN FINAL</t>
  </si>
  <si>
    <t>CBP: G. Marlow   BAC 1987</t>
  </si>
  <si>
    <t>1500M SENIOR MEN FINAL</t>
  </si>
  <si>
    <t>CBP: G. Marlow   BAC 1989</t>
  </si>
  <si>
    <t>Ryan Faulkner</t>
  </si>
  <si>
    <t>Wayne Lillis</t>
  </si>
  <si>
    <t>110MH SENIOR MEN FINAL</t>
  </si>
  <si>
    <t>CBP: D. Stoddart WSEH 2005</t>
  </si>
  <si>
    <t xml:space="preserve"> D. Stoddart V of Aylesbury 2011</t>
  </si>
  <si>
    <t>Wind= +2.8</t>
  </si>
  <si>
    <t>Kevin Cranmer</t>
  </si>
  <si>
    <t>400MH SENIOR MEN FINAL</t>
  </si>
  <si>
    <t>CBP: A. Fry WSEH 2013</t>
  </si>
  <si>
    <t>HAMMER SENIOR MEN</t>
  </si>
  <si>
    <t>CBP: R. James WSE 1982</t>
  </si>
  <si>
    <t>SHOT SENIOR MEN</t>
  </si>
  <si>
    <t>CBP: N. Spratley   RAC 1992</t>
  </si>
  <si>
    <t>DISCUS SENIOR MEN</t>
  </si>
  <si>
    <t>CBP: M. Wiseman   BAC  2015</t>
  </si>
  <si>
    <t>JAVELIN SENIOR MEN</t>
  </si>
  <si>
    <t>CBP: B. Houghton   WSEH  2004</t>
  </si>
  <si>
    <t>Mason Vidler</t>
  </si>
  <si>
    <t>LONG JUMP SENIOR MEN</t>
  </si>
  <si>
    <t>CBP: K. Fleming WSE 1989</t>
  </si>
  <si>
    <t>TRIPLE JUMP SENIOR MEN</t>
  </si>
  <si>
    <t>CBP: J. Sweeney WSE 1991</t>
  </si>
  <si>
    <t>HIGH JUMP SENIOR MEN</t>
  </si>
  <si>
    <t>CBP: S. Chapman   TVH 1984</t>
  </si>
  <si>
    <t>David Walker</t>
  </si>
  <si>
    <t>3=</t>
  </si>
  <si>
    <t>POLEVAULT SENIOR MEN</t>
  </si>
  <si>
    <t>CBP: S. Walker   WSEH  2011</t>
  </si>
  <si>
    <t xml:space="preserve"> BERKSHIRE AA 2017 QUADRATHLON UNDER 13 BOYS</t>
  </si>
  <si>
    <t>14 MAY 2017, JOHN NIKE STADIUM, BRACKNELL</t>
  </si>
  <si>
    <t>Number</t>
  </si>
  <si>
    <t>75m</t>
  </si>
  <si>
    <t>points</t>
  </si>
  <si>
    <t>600m</t>
  </si>
  <si>
    <t>LJ</t>
  </si>
  <si>
    <t>SP</t>
  </si>
  <si>
    <t>Total Score</t>
  </si>
  <si>
    <t>Position</t>
  </si>
  <si>
    <t>Romy Nolan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</si>
</sst>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\-0.00\ "/>
    <numFmt numFmtId="165" formatCode="0.0"/>
    <numFmt numFmtId="166" formatCode="0.0_ ;\-0.0\ "/>
    <numFmt numFmtId="167" formatCode="mm:ss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left" vertical="center"/>
      <protection/>
    </xf>
    <xf numFmtId="3" fontId="6" fillId="0" borderId="0" xfId="56" applyNumberFormat="1" applyFont="1" applyFill="1" applyAlignment="1" applyProtection="1">
      <alignment horizontal="left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left" vertical="center"/>
      <protection/>
    </xf>
    <xf numFmtId="2" fontId="3" fillId="0" borderId="0" xfId="56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0" borderId="0" xfId="56" applyNumberFormat="1" applyFont="1" applyFill="1" applyAlignment="1" applyProtection="1">
      <alignment horizontal="center" vertical="center"/>
      <protection locked="0"/>
    </xf>
    <xf numFmtId="0" fontId="6" fillId="0" borderId="0" xfId="56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3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center"/>
      <protection/>
    </xf>
    <xf numFmtId="3" fontId="8" fillId="0" borderId="0" xfId="56" applyNumberFormat="1" applyFont="1" applyFill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2" fontId="8" fillId="0" borderId="0" xfId="56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left" vertical="center"/>
      <protection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56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2" fontId="3" fillId="0" borderId="0" xfId="56" applyNumberFormat="1" applyFont="1" applyAlignment="1">
      <alignment horizontal="center" vertical="center"/>
      <protection/>
    </xf>
    <xf numFmtId="2" fontId="3" fillId="0" borderId="0" xfId="0" applyNumberFormat="1" applyFont="1" applyFill="1" applyAlignment="1" applyProtection="1">
      <alignment horizontal="left" vertical="center"/>
      <protection locked="0"/>
    </xf>
    <xf numFmtId="47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0" xfId="56" applyNumberFormat="1" applyFont="1" applyFill="1" applyAlignment="1" applyProtection="1">
      <alignment horizontal="center" vertical="center"/>
      <protection locked="0"/>
    </xf>
    <xf numFmtId="0" fontId="6" fillId="0" borderId="0" xfId="56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55" applyNumberFormat="1" applyFont="1" applyAlignment="1" applyProtection="1">
      <alignment horizontal="left" vertical="center"/>
      <protection/>
    </xf>
    <xf numFmtId="1" fontId="8" fillId="0" borderId="0" xfId="55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2" fontId="3" fillId="0" borderId="0" xfId="55" applyNumberFormat="1" applyFont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2" fontId="6" fillId="0" borderId="0" xfId="56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0" fontId="8" fillId="0" borderId="0" xfId="55" applyFont="1" applyAlignment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3" fontId="8" fillId="0" borderId="0" xfId="55" applyNumberFormat="1" applyFont="1" applyFill="1" applyAlignment="1" applyProtection="1">
      <alignment horizontal="center" vertical="center"/>
      <protection/>
    </xf>
    <xf numFmtId="2" fontId="8" fillId="0" borderId="0" xfId="55" applyNumberFormat="1" applyFont="1" applyFill="1" applyAlignment="1" applyProtection="1">
      <alignment horizontal="center" vertical="center"/>
      <protection/>
    </xf>
    <xf numFmtId="3" fontId="6" fillId="0" borderId="0" xfId="55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center" vertical="center"/>
      <protection/>
    </xf>
    <xf numFmtId="3" fontId="6" fillId="0" borderId="0" xfId="56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2" fontId="3" fillId="0" borderId="0" xfId="55" applyNumberFormat="1" applyFont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5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56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6" fillId="0" borderId="0" xfId="56" applyNumberFormat="1" applyFont="1" applyAlignment="1">
      <alignment horizontal="center" vertical="center"/>
      <protection/>
    </xf>
    <xf numFmtId="2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left" vertical="center"/>
      <protection/>
    </xf>
    <xf numFmtId="1" fontId="8" fillId="0" borderId="0" xfId="55" applyNumberFormat="1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left" vertical="center"/>
      <protection locked="0"/>
    </xf>
    <xf numFmtId="2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165" fontId="8" fillId="0" borderId="0" xfId="56" applyNumberFormat="1" applyFont="1" applyFill="1" applyAlignment="1" applyProtection="1">
      <alignment horizontal="center" vertical="center"/>
      <protection locked="0"/>
    </xf>
    <xf numFmtId="2" fontId="6" fillId="0" borderId="0" xfId="55" applyNumberFormat="1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Fill="1" applyAlignment="1" applyProtection="1">
      <alignment horizontal="center" vertical="center"/>
      <protection locked="0"/>
    </xf>
    <xf numFmtId="0" fontId="3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Alignment="1">
      <alignment horizontal="left" vertical="center"/>
      <protection/>
    </xf>
    <xf numFmtId="47" fontId="3" fillId="0" borderId="0" xfId="0" applyNumberFormat="1" applyFont="1" applyFill="1" applyAlignment="1" applyProtection="1">
      <alignment horizontal="center" vertical="center"/>
      <protection locked="0"/>
    </xf>
    <xf numFmtId="167" fontId="8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5" applyNumberFormat="1" applyFont="1" applyFill="1" applyAlignment="1" applyProtection="1">
      <alignment horizontal="center" vertical="center"/>
      <protection locked="0"/>
    </xf>
    <xf numFmtId="1" fontId="6" fillId="0" borderId="0" xfId="56" applyNumberFormat="1" applyFont="1" applyFill="1" applyAlignment="1" applyProtection="1">
      <alignment horizontal="left" vertical="center"/>
      <protection locked="0"/>
    </xf>
    <xf numFmtId="0" fontId="10" fillId="0" borderId="0" xfId="55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9" fillId="0" borderId="0" xfId="55" applyFont="1" applyAlignment="1" applyProtection="1">
      <alignment horizontal="left" vertical="center"/>
      <protection/>
    </xf>
    <xf numFmtId="0" fontId="2" fillId="0" borderId="0" xfId="55" applyFont="1" applyBorder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2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33" borderId="11" xfId="0" applyNumberFormat="1" applyFill="1" applyBorder="1" applyAlignment="1">
      <alignment/>
    </xf>
    <xf numFmtId="2" fontId="8" fillId="34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67" fontId="8" fillId="3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eld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KS%20CHAMPS%20U13%20QUADRATHLON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ERKS%20CHAMPS%20RESULT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GirlsResults"/>
      <sheetName val="BoysResults"/>
      <sheetName val="75m "/>
      <sheetName val="600m"/>
      <sheetName val="LongJump"/>
      <sheetName val="ShotPutt"/>
      <sheetName val="AWGirls"/>
      <sheetName val="AWBoys"/>
      <sheetName val="DASHScoring"/>
      <sheetName val="ScoringTableGirls"/>
      <sheetName val="ScoringTableBoys"/>
    </sheetNames>
    <sheetDataSet>
      <sheetData sheetId="0">
        <row r="2">
          <cell r="F2">
            <v>318</v>
          </cell>
          <cell r="G2" t="str">
            <v>Kian Hockaday</v>
          </cell>
          <cell r="H2" t="str">
            <v>Team Kennet</v>
          </cell>
        </row>
        <row r="3">
          <cell r="A3">
            <v>122</v>
          </cell>
          <cell r="B3" t="str">
            <v>Charlotte Dewar</v>
          </cell>
          <cell r="C3" t="str">
            <v>Windsor S E &amp; H</v>
          </cell>
          <cell r="F3">
            <v>326</v>
          </cell>
          <cell r="G3" t="str">
            <v>Sammy Ball</v>
          </cell>
          <cell r="H3" t="str">
            <v>Reading AC</v>
          </cell>
        </row>
        <row r="4">
          <cell r="A4">
            <v>144</v>
          </cell>
          <cell r="B4" t="str">
            <v>Amelia Walsh</v>
          </cell>
          <cell r="C4" t="str">
            <v>Reading AC</v>
          </cell>
          <cell r="F4">
            <v>348</v>
          </cell>
          <cell r="G4" t="str">
            <v>Samuel Johnson</v>
          </cell>
          <cell r="H4" t="str">
            <v>Bracknell AC</v>
          </cell>
        </row>
        <row r="5">
          <cell r="F5">
            <v>366</v>
          </cell>
          <cell r="G5" t="str">
            <v>Joshua Aaron</v>
          </cell>
          <cell r="H5" t="str">
            <v>Bracknell AC</v>
          </cell>
        </row>
        <row r="6">
          <cell r="A6">
            <v>167</v>
          </cell>
          <cell r="B6" t="str">
            <v>Lucia Fimia</v>
          </cell>
          <cell r="C6" t="str">
            <v>Maidenhead AC</v>
          </cell>
          <cell r="F6">
            <v>369</v>
          </cell>
          <cell r="G6" t="str">
            <v>Luke Green</v>
          </cell>
          <cell r="H6" t="str">
            <v>Bracknell AC</v>
          </cell>
        </row>
        <row r="7">
          <cell r="A7">
            <v>180</v>
          </cell>
          <cell r="B7" t="str">
            <v>Emily Larsen</v>
          </cell>
          <cell r="C7" t="str">
            <v>Reading AC</v>
          </cell>
        </row>
        <row r="8">
          <cell r="A8">
            <v>193</v>
          </cell>
          <cell r="B8" t="str">
            <v>Jemima Crocker</v>
          </cell>
          <cell r="C8" t="str">
            <v>Reading AC</v>
          </cell>
          <cell r="F8">
            <v>376</v>
          </cell>
          <cell r="G8" t="str">
            <v>Hector Daniel</v>
          </cell>
          <cell r="H8" t="str">
            <v>Bracknell AC</v>
          </cell>
        </row>
        <row r="9">
          <cell r="F9">
            <v>378</v>
          </cell>
          <cell r="G9" t="str">
            <v>Aleksandr Robbins</v>
          </cell>
          <cell r="H9" t="str">
            <v>Bracknell AC</v>
          </cell>
        </row>
        <row r="10">
          <cell r="A10">
            <v>202</v>
          </cell>
          <cell r="B10" t="str">
            <v>Sophie Carless</v>
          </cell>
          <cell r="C10" t="str">
            <v>Bracknell AC</v>
          </cell>
          <cell r="F10">
            <v>380</v>
          </cell>
          <cell r="G10" t="str">
            <v>Isaac Young</v>
          </cell>
          <cell r="H10" t="str">
            <v>Bracknell AC</v>
          </cell>
        </row>
        <row r="11">
          <cell r="A11">
            <v>203</v>
          </cell>
          <cell r="B11" t="str">
            <v>Mia Greenidge-Knell</v>
          </cell>
          <cell r="C11" t="str">
            <v>Reading AC</v>
          </cell>
          <cell r="F11">
            <v>381</v>
          </cell>
          <cell r="G11" t="str">
            <v>James Berry</v>
          </cell>
          <cell r="H11" t="str">
            <v>Bracknell AC</v>
          </cell>
        </row>
        <row r="12">
          <cell r="A12">
            <v>206</v>
          </cell>
          <cell r="B12" t="str">
            <v>Megan Sommerville- Bailey</v>
          </cell>
          <cell r="C12" t="str">
            <v>Reading AC</v>
          </cell>
          <cell r="F12">
            <v>386</v>
          </cell>
          <cell r="G12" t="str">
            <v>Reuben Jones</v>
          </cell>
          <cell r="H12" t="str">
            <v>Reading AC</v>
          </cell>
        </row>
        <row r="13">
          <cell r="F13">
            <v>388</v>
          </cell>
          <cell r="G13" t="str">
            <v>Matthew Rawles</v>
          </cell>
          <cell r="H13" t="str">
            <v>Reading AC</v>
          </cell>
        </row>
        <row r="14">
          <cell r="A14">
            <v>223</v>
          </cell>
          <cell r="B14" t="str">
            <v>Megan Gould</v>
          </cell>
          <cell r="C14" t="str">
            <v>Bracknell AC</v>
          </cell>
          <cell r="F14">
            <v>390</v>
          </cell>
          <cell r="G14" t="str">
            <v>Hal Rust-D'Eye</v>
          </cell>
          <cell r="H14" t="str">
            <v>Reading AC</v>
          </cell>
        </row>
        <row r="15">
          <cell r="A15">
            <v>226</v>
          </cell>
          <cell r="B15" t="str">
            <v>Camilla Linton</v>
          </cell>
          <cell r="C15" t="str">
            <v>Reading AC</v>
          </cell>
          <cell r="F15">
            <v>393</v>
          </cell>
          <cell r="G15" t="str">
            <v>Harry Davis</v>
          </cell>
          <cell r="H15" t="str">
            <v>Team Kennet</v>
          </cell>
        </row>
        <row r="16">
          <cell r="A16">
            <v>227</v>
          </cell>
          <cell r="B16" t="str">
            <v>Charlotte Barrett</v>
          </cell>
          <cell r="C16" t="str">
            <v>Bracknell AC</v>
          </cell>
          <cell r="F16">
            <v>395</v>
          </cell>
          <cell r="G16" t="str">
            <v>Oliver Barrett</v>
          </cell>
          <cell r="H16" t="str">
            <v>Bracknell AC</v>
          </cell>
        </row>
        <row r="17">
          <cell r="A17">
            <v>234</v>
          </cell>
          <cell r="B17" t="str">
            <v>Mia Leonard</v>
          </cell>
          <cell r="C17" t="str">
            <v>Reading AC</v>
          </cell>
          <cell r="F17">
            <v>438</v>
          </cell>
          <cell r="G17" t="str">
            <v>Thomas Day</v>
          </cell>
          <cell r="H17" t="str">
            <v>Slough Junior AC</v>
          </cell>
        </row>
        <row r="18">
          <cell r="A18">
            <v>235</v>
          </cell>
          <cell r="B18" t="str">
            <v>Isla Page</v>
          </cell>
          <cell r="C18" t="str">
            <v>Maidenhead AC</v>
          </cell>
        </row>
        <row r="19">
          <cell r="A19">
            <v>236</v>
          </cell>
          <cell r="B19" t="str">
            <v>Naomi Sutton</v>
          </cell>
          <cell r="C19" t="str">
            <v>Reading AC</v>
          </cell>
          <cell r="F19">
            <v>442</v>
          </cell>
          <cell r="G19" t="str">
            <v>Oliver Humphrey</v>
          </cell>
          <cell r="H19" t="str">
            <v>Team Kennet</v>
          </cell>
        </row>
        <row r="20">
          <cell r="A20">
            <v>243</v>
          </cell>
          <cell r="B20" t="str">
            <v>Kitty Mait</v>
          </cell>
          <cell r="C20" t="str">
            <v>Bracknell AC</v>
          </cell>
          <cell r="F20">
            <v>444</v>
          </cell>
          <cell r="G20" t="str">
            <v>Ashton Macklin</v>
          </cell>
          <cell r="H20" t="str">
            <v>Reading AC</v>
          </cell>
        </row>
        <row r="21">
          <cell r="A21">
            <v>248</v>
          </cell>
          <cell r="B21" t="str">
            <v>Siena Brancato</v>
          </cell>
          <cell r="C21" t="str">
            <v>Cookham RC</v>
          </cell>
          <cell r="F21">
            <v>453</v>
          </cell>
          <cell r="G21" t="str">
            <v>Aidan Marshall</v>
          </cell>
          <cell r="H21" t="str">
            <v>Reading AC</v>
          </cell>
        </row>
        <row r="22">
          <cell r="A22">
            <v>250</v>
          </cell>
          <cell r="B22" t="str">
            <v>Abby Goodman</v>
          </cell>
          <cell r="C22" t="str">
            <v>Bracknell AC</v>
          </cell>
          <cell r="F22">
            <v>455</v>
          </cell>
          <cell r="G22" t="str">
            <v>Charlie Thomas</v>
          </cell>
          <cell r="H22" t="str">
            <v>Reading AC</v>
          </cell>
        </row>
        <row r="23">
          <cell r="A23">
            <v>252</v>
          </cell>
          <cell r="B23" t="str">
            <v>Jasmine Hatch</v>
          </cell>
          <cell r="C23" t="str">
            <v>Bracknell AC</v>
          </cell>
        </row>
        <row r="25">
          <cell r="A25">
            <v>263</v>
          </cell>
          <cell r="B25" t="str">
            <v>Olivia Spanner-Johnson</v>
          </cell>
          <cell r="C25" t="str">
            <v>Bracknell AC</v>
          </cell>
        </row>
      </sheetData>
      <sheetData sheetId="3">
        <row r="4">
          <cell r="A4">
            <v>203</v>
          </cell>
          <cell r="B4">
            <v>11.1</v>
          </cell>
          <cell r="D4" t="str">
            <v>Mia Greenidge-Knell</v>
          </cell>
          <cell r="E4">
            <v>71</v>
          </cell>
          <cell r="F4" t="str">
            <v>AW</v>
          </cell>
          <cell r="H4">
            <v>326</v>
          </cell>
          <cell r="I4">
            <v>9.66</v>
          </cell>
          <cell r="K4" t="str">
            <v>Sammy Ball</v>
          </cell>
          <cell r="L4">
            <v>86</v>
          </cell>
        </row>
        <row r="5">
          <cell r="A5">
            <v>236</v>
          </cell>
          <cell r="B5">
            <v>11.36</v>
          </cell>
          <cell r="D5" t="str">
            <v>Naomi Sutton</v>
          </cell>
          <cell r="E5">
            <v>69</v>
          </cell>
          <cell r="F5" t="str">
            <v>AW</v>
          </cell>
          <cell r="H5">
            <v>378</v>
          </cell>
          <cell r="I5">
            <v>11.13</v>
          </cell>
          <cell r="K5" t="str">
            <v>Aleksandr Robbins</v>
          </cell>
          <cell r="L5">
            <v>71</v>
          </cell>
        </row>
        <row r="6">
          <cell r="A6">
            <v>223</v>
          </cell>
          <cell r="B6">
            <v>11.55</v>
          </cell>
          <cell r="D6" t="str">
            <v>Megan Gould</v>
          </cell>
          <cell r="E6">
            <v>67</v>
          </cell>
          <cell r="F6" t="str">
            <v/>
          </cell>
          <cell r="H6">
            <v>380</v>
          </cell>
          <cell r="I6">
            <v>11.36</v>
          </cell>
          <cell r="K6" t="str">
            <v>Isaac Young</v>
          </cell>
          <cell r="L6">
            <v>69</v>
          </cell>
        </row>
        <row r="7">
          <cell r="A7">
            <v>252</v>
          </cell>
          <cell r="B7">
            <v>11.92</v>
          </cell>
          <cell r="D7" t="str">
            <v>Jasmine Hatch</v>
          </cell>
          <cell r="E7">
            <v>63</v>
          </cell>
          <cell r="F7" t="str">
            <v/>
          </cell>
          <cell r="H7">
            <v>318</v>
          </cell>
          <cell r="I7">
            <v>11.59</v>
          </cell>
          <cell r="K7" t="str">
            <v>Kian Hockaday</v>
          </cell>
          <cell r="L7">
            <v>67</v>
          </cell>
        </row>
        <row r="8">
          <cell r="A8">
            <v>180</v>
          </cell>
          <cell r="B8">
            <v>12.2</v>
          </cell>
          <cell r="D8" t="str">
            <v>Emily Larsen</v>
          </cell>
          <cell r="E8">
            <v>60</v>
          </cell>
          <cell r="F8" t="str">
            <v/>
          </cell>
          <cell r="H8">
            <v>393</v>
          </cell>
          <cell r="I8">
            <v>11.67</v>
          </cell>
          <cell r="K8" t="str">
            <v>Harry Davis</v>
          </cell>
          <cell r="L8">
            <v>66</v>
          </cell>
        </row>
        <row r="9">
          <cell r="A9">
            <v>144</v>
          </cell>
          <cell r="B9">
            <v>10.62</v>
          </cell>
          <cell r="D9" t="str">
            <v>Amelia Walsh</v>
          </cell>
          <cell r="E9">
            <v>76</v>
          </cell>
          <cell r="F9" t="str">
            <v>AW</v>
          </cell>
          <cell r="H9">
            <v>444</v>
          </cell>
          <cell r="I9">
            <v>11.91</v>
          </cell>
          <cell r="K9" t="str">
            <v>Ashton Macklin</v>
          </cell>
          <cell r="L9">
            <v>63</v>
          </cell>
        </row>
        <row r="10">
          <cell r="A10">
            <v>206</v>
          </cell>
          <cell r="B10">
            <v>11.09</v>
          </cell>
          <cell r="D10" t="str">
            <v>Megan Sommerville- Bailey</v>
          </cell>
          <cell r="E10">
            <v>72</v>
          </cell>
          <cell r="F10" t="str">
            <v>AW</v>
          </cell>
          <cell r="H10">
            <v>395</v>
          </cell>
          <cell r="I10">
            <v>11.92</v>
          </cell>
          <cell r="K10" t="str">
            <v>Oliver Barrett</v>
          </cell>
          <cell r="L10">
            <v>63</v>
          </cell>
        </row>
        <row r="11">
          <cell r="A11">
            <v>248</v>
          </cell>
          <cell r="B11">
            <v>11.8</v>
          </cell>
          <cell r="D11" t="str">
            <v>Siena Brancato</v>
          </cell>
          <cell r="E11">
            <v>64</v>
          </cell>
          <cell r="F11" t="str">
            <v/>
          </cell>
          <cell r="H11">
            <v>453</v>
          </cell>
          <cell r="I11">
            <v>10.91</v>
          </cell>
          <cell r="K11" t="str">
            <v>Aidan Marshall</v>
          </cell>
          <cell r="L11">
            <v>73</v>
          </cell>
        </row>
        <row r="12">
          <cell r="A12">
            <v>227</v>
          </cell>
          <cell r="B12">
            <v>12.74</v>
          </cell>
          <cell r="D12" t="str">
            <v>Charlotte Barrett</v>
          </cell>
          <cell r="E12">
            <v>55</v>
          </cell>
          <cell r="F12" t="str">
            <v/>
          </cell>
          <cell r="H12">
            <v>390</v>
          </cell>
          <cell r="I12">
            <v>11.09</v>
          </cell>
          <cell r="K12" t="str">
            <v>Hal Rust-D'Eye</v>
          </cell>
          <cell r="L12">
            <v>72</v>
          </cell>
        </row>
        <row r="13">
          <cell r="A13">
            <v>243</v>
          </cell>
          <cell r="B13">
            <v>10.94</v>
          </cell>
          <cell r="D13" t="str">
            <v>Kitty Mait</v>
          </cell>
          <cell r="E13">
            <v>73</v>
          </cell>
          <cell r="F13" t="str">
            <v>AW</v>
          </cell>
          <cell r="H13">
            <v>348</v>
          </cell>
          <cell r="I13">
            <v>11.18</v>
          </cell>
          <cell r="K13" t="str">
            <v>Samuel Johnson</v>
          </cell>
          <cell r="L13">
            <v>71</v>
          </cell>
        </row>
        <row r="14">
          <cell r="A14">
            <v>202</v>
          </cell>
          <cell r="B14">
            <v>11.84</v>
          </cell>
          <cell r="D14" t="str">
            <v>Sophie Carless</v>
          </cell>
          <cell r="E14">
            <v>64</v>
          </cell>
          <cell r="F14" t="str">
            <v/>
          </cell>
          <cell r="H14">
            <v>455</v>
          </cell>
          <cell r="I14">
            <v>11.35</v>
          </cell>
          <cell r="K14" t="str">
            <v>Charlie Thomas</v>
          </cell>
          <cell r="L14">
            <v>69</v>
          </cell>
        </row>
        <row r="15">
          <cell r="A15">
            <v>263</v>
          </cell>
          <cell r="B15">
            <v>12.23</v>
          </cell>
          <cell r="D15" t="str">
            <v>Olivia Spanner-Johnson</v>
          </cell>
          <cell r="E15">
            <v>60</v>
          </cell>
          <cell r="F15" t="str">
            <v/>
          </cell>
          <cell r="H15">
            <v>388</v>
          </cell>
          <cell r="I15">
            <v>11.52</v>
          </cell>
          <cell r="K15" t="str">
            <v>Matthew Rawles</v>
          </cell>
          <cell r="L15">
            <v>67</v>
          </cell>
        </row>
        <row r="16">
          <cell r="A16">
            <v>226</v>
          </cell>
          <cell r="B16">
            <v>12.37</v>
          </cell>
          <cell r="D16" t="str">
            <v>Camilla Linton</v>
          </cell>
          <cell r="E16">
            <v>59</v>
          </cell>
          <cell r="F16" t="str">
            <v/>
          </cell>
          <cell r="H16">
            <v>366</v>
          </cell>
          <cell r="I16">
            <v>11.66</v>
          </cell>
          <cell r="K16" t="str">
            <v>Joshua Aaron</v>
          </cell>
          <cell r="L16">
            <v>66</v>
          </cell>
        </row>
        <row r="17">
          <cell r="A17">
            <v>235</v>
          </cell>
          <cell r="B17">
            <v>10.91</v>
          </cell>
          <cell r="D17" t="str">
            <v>Isla Page</v>
          </cell>
          <cell r="E17">
            <v>73</v>
          </cell>
          <cell r="F17" t="str">
            <v>AW</v>
          </cell>
          <cell r="H17">
            <v>376</v>
          </cell>
          <cell r="I17">
            <v>12.05</v>
          </cell>
          <cell r="K17" t="str">
            <v>Hector Daniel</v>
          </cell>
          <cell r="L17">
            <v>62</v>
          </cell>
        </row>
        <row r="18">
          <cell r="A18">
            <v>122</v>
          </cell>
          <cell r="B18">
            <v>11.16</v>
          </cell>
          <cell r="D18" t="str">
            <v>Charlotte Dewar</v>
          </cell>
          <cell r="E18">
            <v>71</v>
          </cell>
          <cell r="F18" t="str">
            <v>AW</v>
          </cell>
          <cell r="H18">
            <v>438</v>
          </cell>
          <cell r="I18">
            <v>11.03</v>
          </cell>
          <cell r="K18" t="str">
            <v>Thomas Day</v>
          </cell>
          <cell r="L18">
            <v>72</v>
          </cell>
        </row>
        <row r="19">
          <cell r="A19">
            <v>193</v>
          </cell>
          <cell r="B19">
            <v>11.28</v>
          </cell>
          <cell r="D19" t="str">
            <v>Jemima Crocker</v>
          </cell>
          <cell r="E19">
            <v>70</v>
          </cell>
          <cell r="F19" t="str">
            <v>AW</v>
          </cell>
          <cell r="H19">
            <v>386</v>
          </cell>
          <cell r="I19">
            <v>11.13</v>
          </cell>
          <cell r="K19" t="str">
            <v>Reuben Jones</v>
          </cell>
          <cell r="L19">
            <v>71</v>
          </cell>
        </row>
        <row r="20">
          <cell r="A20">
            <v>234</v>
          </cell>
          <cell r="B20">
            <v>11.33</v>
          </cell>
          <cell r="D20" t="str">
            <v>Mia Leonard</v>
          </cell>
          <cell r="E20">
            <v>69</v>
          </cell>
          <cell r="F20" t="str">
            <v>AW</v>
          </cell>
          <cell r="H20">
            <v>442</v>
          </cell>
          <cell r="I20">
            <v>11.15</v>
          </cell>
          <cell r="K20" t="str">
            <v>Oliver Humphrey</v>
          </cell>
          <cell r="L20">
            <v>71</v>
          </cell>
        </row>
        <row r="21">
          <cell r="A21">
            <v>250</v>
          </cell>
          <cell r="B21">
            <v>12.66</v>
          </cell>
          <cell r="D21" t="str">
            <v>Abby Goodman</v>
          </cell>
          <cell r="E21">
            <v>56</v>
          </cell>
          <cell r="F21" t="str">
            <v/>
          </cell>
          <cell r="H21">
            <v>369</v>
          </cell>
          <cell r="I21">
            <v>12.4</v>
          </cell>
          <cell r="K21" t="str">
            <v>Luke Green</v>
          </cell>
          <cell r="L21">
            <v>58</v>
          </cell>
        </row>
        <row r="22">
          <cell r="A22" t="str">
            <v> </v>
          </cell>
          <cell r="D22" t="str">
            <v> </v>
          </cell>
          <cell r="E22">
            <v>0</v>
          </cell>
          <cell r="F22" t="str">
            <v/>
          </cell>
          <cell r="H22">
            <v>381</v>
          </cell>
          <cell r="I22">
            <v>13.33</v>
          </cell>
          <cell r="K22" t="str">
            <v>James Berry</v>
          </cell>
          <cell r="L22">
            <v>49</v>
          </cell>
        </row>
        <row r="23">
          <cell r="A23" t="str">
            <v> </v>
          </cell>
          <cell r="D23" t="str">
            <v> </v>
          </cell>
          <cell r="E23">
            <v>0</v>
          </cell>
          <cell r="F23" t="str">
            <v/>
          </cell>
          <cell r="K23" t="str">
            <v/>
          </cell>
          <cell r="L23">
            <v>0</v>
          </cell>
        </row>
        <row r="24">
          <cell r="A24" t="str">
            <v> </v>
          </cell>
          <cell r="D24" t="str">
            <v> </v>
          </cell>
          <cell r="E24">
            <v>0</v>
          </cell>
          <cell r="F24" t="str">
            <v/>
          </cell>
          <cell r="K24" t="str">
            <v/>
          </cell>
          <cell r="L24">
            <v>0</v>
          </cell>
        </row>
        <row r="25">
          <cell r="A25" t="str">
            <v> </v>
          </cell>
          <cell r="D25" t="str">
            <v> </v>
          </cell>
          <cell r="E25">
            <v>0</v>
          </cell>
          <cell r="F25" t="str">
            <v/>
          </cell>
          <cell r="K25" t="str">
            <v/>
          </cell>
          <cell r="L25">
            <v>0</v>
          </cell>
        </row>
        <row r="26">
          <cell r="A26" t="str">
            <v> </v>
          </cell>
          <cell r="D26" t="str">
            <v> </v>
          </cell>
          <cell r="E26">
            <v>0</v>
          </cell>
          <cell r="F26" t="str">
            <v/>
          </cell>
          <cell r="K26" t="str">
            <v/>
          </cell>
          <cell r="L26">
            <v>0</v>
          </cell>
        </row>
        <row r="27">
          <cell r="A27" t="str">
            <v> </v>
          </cell>
          <cell r="D27" t="str">
            <v> </v>
          </cell>
          <cell r="E27">
            <v>0</v>
          </cell>
          <cell r="F27" t="str">
            <v/>
          </cell>
          <cell r="K27" t="str">
            <v/>
          </cell>
          <cell r="L27">
            <v>0</v>
          </cell>
        </row>
        <row r="28">
          <cell r="A28" t="str">
            <v> </v>
          </cell>
          <cell r="D28" t="str">
            <v> </v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  <row r="43">
          <cell r="D43" t="str">
            <v/>
          </cell>
          <cell r="E43">
            <v>0</v>
          </cell>
          <cell r="F43" t="str">
            <v/>
          </cell>
        </row>
        <row r="44">
          <cell r="D44" t="str">
            <v/>
          </cell>
          <cell r="E44">
            <v>0</v>
          </cell>
          <cell r="F44" t="str">
            <v/>
          </cell>
        </row>
        <row r="45">
          <cell r="D45" t="str">
            <v/>
          </cell>
          <cell r="E45">
            <v>0</v>
          </cell>
          <cell r="F45" t="str">
            <v/>
          </cell>
        </row>
        <row r="46">
          <cell r="D46" t="str">
            <v/>
          </cell>
          <cell r="E46">
            <v>0</v>
          </cell>
          <cell r="F46" t="str">
            <v/>
          </cell>
        </row>
        <row r="47">
          <cell r="D47" t="str">
            <v/>
          </cell>
          <cell r="E47">
            <v>0</v>
          </cell>
          <cell r="F47" t="str">
            <v/>
          </cell>
        </row>
        <row r="48">
          <cell r="D48" t="str">
            <v/>
          </cell>
          <cell r="E48">
            <v>0</v>
          </cell>
          <cell r="F48" t="str">
            <v/>
          </cell>
        </row>
        <row r="49">
          <cell r="D49" t="str">
            <v/>
          </cell>
          <cell r="E49">
            <v>0</v>
          </cell>
          <cell r="F49" t="str">
            <v/>
          </cell>
        </row>
        <row r="50">
          <cell r="D50" t="str">
            <v/>
          </cell>
          <cell r="E50">
            <v>0</v>
          </cell>
          <cell r="F50" t="str">
            <v/>
          </cell>
        </row>
      </sheetData>
      <sheetData sheetId="4">
        <row r="4">
          <cell r="A4">
            <v>248</v>
          </cell>
          <cell r="B4">
            <v>0.0013164351851851852</v>
          </cell>
          <cell r="D4" t="str">
            <v>Siena Brancato</v>
          </cell>
          <cell r="E4">
            <v>85</v>
          </cell>
          <cell r="F4" t="str">
            <v>AW</v>
          </cell>
          <cell r="H4">
            <v>395</v>
          </cell>
          <cell r="I4">
            <v>0.0012886574074074074</v>
          </cell>
          <cell r="K4" t="str">
            <v>Oliver Barrett</v>
          </cell>
          <cell r="L4">
            <v>88</v>
          </cell>
          <cell r="M4" t="str">
            <v/>
          </cell>
        </row>
        <row r="5">
          <cell r="A5">
            <v>223</v>
          </cell>
          <cell r="B5">
            <v>0.0014385416666666667</v>
          </cell>
          <cell r="D5" t="str">
            <v>Megan Gould</v>
          </cell>
          <cell r="E5">
            <v>73</v>
          </cell>
          <cell r="F5" t="str">
            <v/>
          </cell>
          <cell r="H5">
            <v>369</v>
          </cell>
          <cell r="I5">
            <v>0.001382986111111111</v>
          </cell>
          <cell r="K5" t="str">
            <v>Luke Green</v>
          </cell>
          <cell r="L5">
            <v>79</v>
          </cell>
          <cell r="M5" t="str">
            <v/>
          </cell>
        </row>
        <row r="6">
          <cell r="A6">
            <v>202</v>
          </cell>
          <cell r="B6">
            <v>0.0014561342592592594</v>
          </cell>
          <cell r="D6" t="str">
            <v>Sophie Carless</v>
          </cell>
          <cell r="E6">
            <v>71</v>
          </cell>
          <cell r="F6" t="str">
            <v/>
          </cell>
          <cell r="H6">
            <v>390</v>
          </cell>
          <cell r="I6">
            <v>0.0013938657407407407</v>
          </cell>
          <cell r="K6" t="str">
            <v>Hal Rust-D'Eye</v>
          </cell>
          <cell r="L6">
            <v>77</v>
          </cell>
          <cell r="M6" t="str">
            <v/>
          </cell>
        </row>
        <row r="7">
          <cell r="A7">
            <v>250</v>
          </cell>
          <cell r="B7">
            <v>0.0015123842592592593</v>
          </cell>
          <cell r="D7" t="str">
            <v>Abby Goodman</v>
          </cell>
          <cell r="E7">
            <v>66</v>
          </cell>
          <cell r="F7" t="str">
            <v/>
          </cell>
          <cell r="H7">
            <v>393</v>
          </cell>
          <cell r="I7">
            <v>0.0013629629629629632</v>
          </cell>
          <cell r="K7" t="str">
            <v>Harry Davis</v>
          </cell>
          <cell r="L7">
            <v>80</v>
          </cell>
          <cell r="M7" t="str">
            <v/>
          </cell>
        </row>
        <row r="8">
          <cell r="A8">
            <v>227</v>
          </cell>
          <cell r="B8">
            <v>0.001521412037037037</v>
          </cell>
          <cell r="D8" t="str">
            <v>Charlotte Barrett</v>
          </cell>
          <cell r="E8">
            <v>65</v>
          </cell>
          <cell r="F8" t="str">
            <v/>
          </cell>
          <cell r="H8">
            <v>376</v>
          </cell>
          <cell r="I8">
            <v>0.0014023148148148148</v>
          </cell>
          <cell r="K8" t="str">
            <v>Hector Daniel</v>
          </cell>
          <cell r="L8">
            <v>77</v>
          </cell>
          <cell r="M8" t="str">
            <v/>
          </cell>
        </row>
        <row r="9">
          <cell r="A9">
            <v>263</v>
          </cell>
          <cell r="B9">
            <v>0.0015420138888888888</v>
          </cell>
          <cell r="D9" t="str">
            <v>Olivia Spanner-Johnson</v>
          </cell>
          <cell r="E9">
            <v>63</v>
          </cell>
          <cell r="F9" t="str">
            <v/>
          </cell>
          <cell r="H9">
            <v>366</v>
          </cell>
          <cell r="I9">
            <v>0.0014175925925925925</v>
          </cell>
          <cell r="K9" t="str">
            <v>Joshua Aaron</v>
          </cell>
          <cell r="L9">
            <v>75</v>
          </cell>
          <cell r="M9" t="str">
            <v/>
          </cell>
        </row>
        <row r="10">
          <cell r="A10">
            <v>252</v>
          </cell>
          <cell r="B10">
            <v>0.0015457175925925927</v>
          </cell>
          <cell r="D10" t="str">
            <v>Jasmine Hatch</v>
          </cell>
          <cell r="E10">
            <v>63</v>
          </cell>
          <cell r="F10" t="str">
            <v/>
          </cell>
          <cell r="H10">
            <v>442</v>
          </cell>
          <cell r="I10">
            <v>0.0014733796296296294</v>
          </cell>
          <cell r="K10" t="str">
            <v>Oliver Humphrey</v>
          </cell>
          <cell r="L10">
            <v>70</v>
          </cell>
          <cell r="M10" t="str">
            <v/>
          </cell>
        </row>
        <row r="11">
          <cell r="A11">
            <v>180</v>
          </cell>
          <cell r="B11">
            <v>0.0015521990740740741</v>
          </cell>
          <cell r="D11" t="str">
            <v>Emily Larsen</v>
          </cell>
          <cell r="E11">
            <v>62</v>
          </cell>
          <cell r="F11" t="str">
            <v/>
          </cell>
          <cell r="H11">
            <v>455</v>
          </cell>
          <cell r="I11">
            <v>0.0014928240740740741</v>
          </cell>
          <cell r="K11" t="str">
            <v>Charlie Thomas</v>
          </cell>
          <cell r="L11">
            <v>68</v>
          </cell>
          <cell r="M11" t="str">
            <v/>
          </cell>
        </row>
        <row r="12">
          <cell r="A12">
            <v>243</v>
          </cell>
          <cell r="B12">
            <v>0.0011802083333333332</v>
          </cell>
          <cell r="D12" t="str">
            <v>Kitty Mait</v>
          </cell>
          <cell r="E12">
            <v>98</v>
          </cell>
          <cell r="F12" t="str">
            <v>AW</v>
          </cell>
          <cell r="H12">
            <v>381</v>
          </cell>
          <cell r="I12">
            <v>0.0015543981481481483</v>
          </cell>
          <cell r="K12" t="str">
            <v>James Berry</v>
          </cell>
          <cell r="L12">
            <v>62</v>
          </cell>
          <cell r="M12" t="str">
            <v/>
          </cell>
        </row>
        <row r="13">
          <cell r="A13">
            <v>122</v>
          </cell>
          <cell r="B13">
            <v>0.0012322916666666667</v>
          </cell>
          <cell r="D13" t="str">
            <v>Charlotte Dewar</v>
          </cell>
          <cell r="E13">
            <v>93</v>
          </cell>
          <cell r="F13" t="str">
            <v>AW</v>
          </cell>
          <cell r="H13">
            <v>326</v>
          </cell>
          <cell r="I13">
            <v>0.001198611111111111</v>
          </cell>
          <cell r="K13" t="str">
            <v>Sammy Ball</v>
          </cell>
          <cell r="L13">
            <v>96</v>
          </cell>
          <cell r="M13" t="str">
            <v>AW</v>
          </cell>
        </row>
        <row r="14">
          <cell r="A14">
            <v>193</v>
          </cell>
          <cell r="B14">
            <v>0.001267361111111111</v>
          </cell>
          <cell r="D14" t="str">
            <v>Jemima Crocker</v>
          </cell>
          <cell r="E14">
            <v>90</v>
          </cell>
          <cell r="F14" t="str">
            <v>AW</v>
          </cell>
          <cell r="H14">
            <v>438</v>
          </cell>
          <cell r="I14">
            <v>0.0012325231481481482</v>
          </cell>
          <cell r="K14" t="str">
            <v>Thomas Day</v>
          </cell>
          <cell r="L14">
            <v>93</v>
          </cell>
          <cell r="M14" t="str">
            <v/>
          </cell>
        </row>
        <row r="15">
          <cell r="A15">
            <v>144</v>
          </cell>
          <cell r="B15">
            <v>0.0012761574074074075</v>
          </cell>
          <cell r="D15" t="str">
            <v>Amelia Walsh</v>
          </cell>
          <cell r="E15">
            <v>89</v>
          </cell>
          <cell r="F15" t="str">
            <v>AW</v>
          </cell>
          <cell r="H15">
            <v>453</v>
          </cell>
          <cell r="I15">
            <v>0.0012462962962962963</v>
          </cell>
          <cell r="K15" t="str">
            <v>Aidan Marshall</v>
          </cell>
          <cell r="L15">
            <v>92</v>
          </cell>
          <cell r="M15" t="str">
            <v/>
          </cell>
        </row>
        <row r="16">
          <cell r="A16">
            <v>226</v>
          </cell>
          <cell r="B16">
            <v>0.0013618055555555553</v>
          </cell>
          <cell r="D16" t="str">
            <v>Camilla Linton</v>
          </cell>
          <cell r="E16">
            <v>81</v>
          </cell>
          <cell r="F16" t="str">
            <v/>
          </cell>
          <cell r="H16">
            <v>380</v>
          </cell>
          <cell r="I16">
            <v>0.0013606481481481482</v>
          </cell>
          <cell r="K16" t="str">
            <v>Isaac Young</v>
          </cell>
          <cell r="L16">
            <v>81</v>
          </cell>
          <cell r="M16" t="str">
            <v/>
          </cell>
        </row>
        <row r="17">
          <cell r="A17">
            <v>235</v>
          </cell>
          <cell r="B17">
            <v>0.0013821759259259262</v>
          </cell>
          <cell r="D17" t="str">
            <v>Isla Page</v>
          </cell>
          <cell r="E17">
            <v>79</v>
          </cell>
          <cell r="F17" t="str">
            <v/>
          </cell>
          <cell r="H17">
            <v>318</v>
          </cell>
          <cell r="I17">
            <v>0.0013868055555555554</v>
          </cell>
          <cell r="K17" t="str">
            <v>Kian Hockaday</v>
          </cell>
          <cell r="L17">
            <v>78</v>
          </cell>
          <cell r="M17" t="str">
            <v/>
          </cell>
        </row>
        <row r="18">
          <cell r="A18">
            <v>236</v>
          </cell>
          <cell r="B18">
            <v>0.001383564814814815</v>
          </cell>
          <cell r="D18" t="str">
            <v>Naomi Sutton</v>
          </cell>
          <cell r="E18">
            <v>78</v>
          </cell>
          <cell r="F18" t="str">
            <v/>
          </cell>
          <cell r="H18">
            <v>386</v>
          </cell>
          <cell r="I18">
            <v>0.0014068287037037038</v>
          </cell>
          <cell r="K18" t="str">
            <v>Reuben Jones</v>
          </cell>
          <cell r="L18">
            <v>76</v>
          </cell>
          <cell r="M18" t="str">
            <v/>
          </cell>
        </row>
        <row r="19">
          <cell r="A19">
            <v>206</v>
          </cell>
          <cell r="B19">
            <v>0.0013927083333333335</v>
          </cell>
          <cell r="D19" t="str">
            <v>Megan Sommerville- Bailey</v>
          </cell>
          <cell r="E19">
            <v>78</v>
          </cell>
          <cell r="F19" t="str">
            <v/>
          </cell>
          <cell r="H19">
            <v>378</v>
          </cell>
          <cell r="I19">
            <v>0.0014229166666666667</v>
          </cell>
          <cell r="K19" t="str">
            <v>Aleksandr Robbins</v>
          </cell>
          <cell r="L19">
            <v>75</v>
          </cell>
          <cell r="M19" t="str">
            <v/>
          </cell>
        </row>
        <row r="20">
          <cell r="A20">
            <v>203</v>
          </cell>
          <cell r="B20">
            <v>0.0016653935185185183</v>
          </cell>
          <cell r="D20" t="str">
            <v>Mia Greenidge-Knell</v>
          </cell>
          <cell r="E20">
            <v>51</v>
          </cell>
          <cell r="F20" t="str">
            <v/>
          </cell>
          <cell r="H20">
            <v>348</v>
          </cell>
          <cell r="I20">
            <v>0.0015104166666666666</v>
          </cell>
          <cell r="K20" t="str">
            <v>Samuel Johnson</v>
          </cell>
          <cell r="L20">
            <v>66</v>
          </cell>
          <cell r="M20" t="str">
            <v/>
          </cell>
        </row>
        <row r="21">
          <cell r="D21" t="str">
            <v/>
          </cell>
          <cell r="E21">
            <v>0</v>
          </cell>
          <cell r="F21" t="str">
            <v/>
          </cell>
          <cell r="H21">
            <v>388</v>
          </cell>
          <cell r="I21">
            <v>0.001570486111111111</v>
          </cell>
          <cell r="K21" t="str">
            <v>Matthew Rawles</v>
          </cell>
          <cell r="L21">
            <v>61</v>
          </cell>
          <cell r="M21" t="str">
            <v/>
          </cell>
        </row>
        <row r="22">
          <cell r="D22" t="str">
            <v/>
          </cell>
          <cell r="E22">
            <v>0</v>
          </cell>
          <cell r="F22" t="str">
            <v/>
          </cell>
          <cell r="K22" t="str">
            <v/>
          </cell>
          <cell r="L22">
            <v>0</v>
          </cell>
          <cell r="M22" t="str">
            <v/>
          </cell>
        </row>
        <row r="23">
          <cell r="D23" t="str">
            <v/>
          </cell>
          <cell r="E23">
            <v>0</v>
          </cell>
          <cell r="F23" t="str">
            <v/>
          </cell>
          <cell r="K23" t="str">
            <v/>
          </cell>
          <cell r="L23">
            <v>0</v>
          </cell>
          <cell r="M23" t="str">
            <v/>
          </cell>
        </row>
        <row r="24">
          <cell r="D24" t="str">
            <v/>
          </cell>
          <cell r="E24">
            <v>0</v>
          </cell>
          <cell r="F24" t="str">
            <v/>
          </cell>
          <cell r="K24" t="str">
            <v/>
          </cell>
          <cell r="L24">
            <v>0</v>
          </cell>
          <cell r="M24" t="str">
            <v/>
          </cell>
        </row>
        <row r="25">
          <cell r="D25" t="str">
            <v/>
          </cell>
          <cell r="E25">
            <v>0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D26" t="str">
            <v/>
          </cell>
          <cell r="E26">
            <v>0</v>
          </cell>
          <cell r="F26" t="str">
            <v/>
          </cell>
          <cell r="K26" t="str">
            <v/>
          </cell>
          <cell r="L26">
            <v>0</v>
          </cell>
          <cell r="M26" t="str">
            <v/>
          </cell>
        </row>
        <row r="27">
          <cell r="D27" t="str">
            <v/>
          </cell>
          <cell r="E27">
            <v>0</v>
          </cell>
          <cell r="F27" t="str">
            <v/>
          </cell>
          <cell r="K27" t="str">
            <v/>
          </cell>
          <cell r="L27">
            <v>0</v>
          </cell>
          <cell r="M27" t="str">
            <v/>
          </cell>
        </row>
        <row r="28">
          <cell r="D28" t="str">
            <v/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  <sheetData sheetId="5">
        <row r="4">
          <cell r="A4">
            <v>236</v>
          </cell>
          <cell r="B4">
            <v>3.04</v>
          </cell>
          <cell r="D4" t="str">
            <v>Naomi Sutton</v>
          </cell>
          <cell r="E4">
            <v>27</v>
          </cell>
          <cell r="F4" t="str">
            <v/>
          </cell>
          <cell r="H4">
            <v>444</v>
          </cell>
          <cell r="I4">
            <v>3.21</v>
          </cell>
          <cell r="K4" t="str">
            <v>Ashton Macklin</v>
          </cell>
          <cell r="L4">
            <v>31</v>
          </cell>
          <cell r="M4" t="str">
            <v/>
          </cell>
        </row>
        <row r="5">
          <cell r="A5">
            <v>193</v>
          </cell>
          <cell r="B5">
            <v>3.65</v>
          </cell>
          <cell r="D5" t="str">
            <v>Jemima Crocker</v>
          </cell>
          <cell r="E5">
            <v>42</v>
          </cell>
          <cell r="F5" t="str">
            <v/>
          </cell>
          <cell r="H5">
            <v>442</v>
          </cell>
          <cell r="I5">
            <v>3.97</v>
          </cell>
          <cell r="K5" t="str">
            <v>Oliver Humphrey</v>
          </cell>
          <cell r="L5">
            <v>50</v>
          </cell>
          <cell r="M5" t="str">
            <v/>
          </cell>
        </row>
        <row r="6">
          <cell r="A6">
            <v>227</v>
          </cell>
          <cell r="B6">
            <v>2.07</v>
          </cell>
          <cell r="D6" t="str">
            <v>Charlotte Barrett</v>
          </cell>
          <cell r="E6">
            <v>4</v>
          </cell>
          <cell r="F6" t="str">
            <v/>
          </cell>
          <cell r="H6">
            <v>380</v>
          </cell>
          <cell r="I6">
            <v>3</v>
          </cell>
          <cell r="K6" t="str">
            <v>Isaac Young</v>
          </cell>
          <cell r="L6">
            <v>26</v>
          </cell>
          <cell r="M6" t="str">
            <v/>
          </cell>
        </row>
        <row r="7">
          <cell r="A7">
            <v>206</v>
          </cell>
          <cell r="B7">
            <v>3.61</v>
          </cell>
          <cell r="D7" t="str">
            <v>Megan Sommerville- Bailey</v>
          </cell>
          <cell r="E7">
            <v>41</v>
          </cell>
          <cell r="F7" t="str">
            <v/>
          </cell>
          <cell r="H7">
            <v>318</v>
          </cell>
          <cell r="I7">
            <v>3.5</v>
          </cell>
          <cell r="K7" t="str">
            <v>Kian Hockaday</v>
          </cell>
          <cell r="L7">
            <v>38</v>
          </cell>
          <cell r="M7" t="str">
            <v/>
          </cell>
        </row>
        <row r="8">
          <cell r="A8">
            <v>180</v>
          </cell>
          <cell r="B8">
            <v>3.4</v>
          </cell>
          <cell r="D8" t="str">
            <v>Emily Larsen</v>
          </cell>
          <cell r="E8">
            <v>36</v>
          </cell>
          <cell r="F8" t="str">
            <v/>
          </cell>
          <cell r="H8">
            <v>326</v>
          </cell>
          <cell r="I8">
            <v>5.16</v>
          </cell>
          <cell r="K8" t="str">
            <v>Sammy Ball</v>
          </cell>
          <cell r="L8">
            <v>89</v>
          </cell>
          <cell r="M8" t="str">
            <v/>
          </cell>
        </row>
        <row r="9">
          <cell r="A9">
            <v>248</v>
          </cell>
          <cell r="B9">
            <v>3.22</v>
          </cell>
          <cell r="D9" t="str">
            <v>Siena Brancato</v>
          </cell>
          <cell r="E9">
            <v>31</v>
          </cell>
          <cell r="F9" t="str">
            <v/>
          </cell>
          <cell r="H9">
            <v>348</v>
          </cell>
          <cell r="I9">
            <v>3.64</v>
          </cell>
          <cell r="K9" t="str">
            <v>Samuel Johnson</v>
          </cell>
          <cell r="L9">
            <v>42</v>
          </cell>
          <cell r="M9" t="str">
            <v/>
          </cell>
        </row>
        <row r="10">
          <cell r="A10">
            <v>252</v>
          </cell>
          <cell r="B10">
            <v>2.91</v>
          </cell>
          <cell r="D10" t="str">
            <v>Jasmine Hatch</v>
          </cell>
          <cell r="E10">
            <v>23</v>
          </cell>
          <cell r="F10" t="str">
            <v/>
          </cell>
          <cell r="H10">
            <v>366</v>
          </cell>
          <cell r="I10">
            <v>2.94</v>
          </cell>
          <cell r="K10" t="str">
            <v>Joshua Aaron</v>
          </cell>
          <cell r="L10">
            <v>24</v>
          </cell>
          <cell r="M10" t="str">
            <v/>
          </cell>
        </row>
        <row r="11">
          <cell r="A11">
            <v>122</v>
          </cell>
          <cell r="B11">
            <v>4.17</v>
          </cell>
          <cell r="D11" t="str">
            <v>Charlotte Dewar</v>
          </cell>
          <cell r="E11">
            <v>56</v>
          </cell>
          <cell r="F11" t="str">
            <v>AW</v>
          </cell>
          <cell r="H11">
            <v>369</v>
          </cell>
          <cell r="I11">
            <v>2.98</v>
          </cell>
          <cell r="K11" t="str">
            <v>Luke Green</v>
          </cell>
          <cell r="L11">
            <v>25</v>
          </cell>
          <cell r="M11" t="str">
            <v/>
          </cell>
        </row>
        <row r="12">
          <cell r="A12">
            <v>235</v>
          </cell>
          <cell r="B12">
            <v>3.72</v>
          </cell>
          <cell r="D12" t="str">
            <v>Isla Page</v>
          </cell>
          <cell r="E12">
            <v>44</v>
          </cell>
          <cell r="F12" t="str">
            <v/>
          </cell>
          <cell r="H12">
            <v>381</v>
          </cell>
          <cell r="I12">
            <v>2.84</v>
          </cell>
          <cell r="K12" t="str">
            <v>James Berry</v>
          </cell>
          <cell r="L12">
            <v>22</v>
          </cell>
          <cell r="M12" t="str">
            <v/>
          </cell>
        </row>
        <row r="13">
          <cell r="A13">
            <v>144</v>
          </cell>
          <cell r="B13">
            <v>4.16</v>
          </cell>
          <cell r="D13" t="str">
            <v>Amelia Walsh</v>
          </cell>
          <cell r="E13">
            <v>56</v>
          </cell>
          <cell r="F13" t="str">
            <v>AW</v>
          </cell>
          <cell r="H13">
            <v>386</v>
          </cell>
          <cell r="I13">
            <v>4.05</v>
          </cell>
          <cell r="K13" t="str">
            <v>Reuben Jones</v>
          </cell>
          <cell r="L13">
            <v>52</v>
          </cell>
          <cell r="M13" t="str">
            <v/>
          </cell>
        </row>
        <row r="14">
          <cell r="A14">
            <v>223</v>
          </cell>
          <cell r="B14">
            <v>2.73</v>
          </cell>
          <cell r="D14" t="str">
            <v>Megan Gould</v>
          </cell>
          <cell r="E14">
            <v>19</v>
          </cell>
          <cell r="F14" t="str">
            <v/>
          </cell>
          <cell r="H14">
            <v>388</v>
          </cell>
          <cell r="I14">
            <v>3.38</v>
          </cell>
          <cell r="K14" t="str">
            <v>Matthew Rawles</v>
          </cell>
          <cell r="L14">
            <v>35</v>
          </cell>
          <cell r="M14" t="str">
            <v/>
          </cell>
        </row>
        <row r="15">
          <cell r="A15">
            <v>263</v>
          </cell>
          <cell r="B15">
            <v>2.93</v>
          </cell>
          <cell r="D15" t="str">
            <v>Olivia Spanner-Johnson</v>
          </cell>
          <cell r="E15">
            <v>24</v>
          </cell>
          <cell r="F15" t="str">
            <v/>
          </cell>
          <cell r="H15">
            <v>390</v>
          </cell>
          <cell r="I15">
            <v>2.81</v>
          </cell>
          <cell r="K15" t="str">
            <v>Hal Rust-D'Eye</v>
          </cell>
          <cell r="L15">
            <v>21</v>
          </cell>
          <cell r="M15" t="str">
            <v/>
          </cell>
        </row>
        <row r="16">
          <cell r="A16">
            <v>243</v>
          </cell>
          <cell r="B16">
            <v>3.79</v>
          </cell>
          <cell r="D16" t="str">
            <v>Kitty Mait</v>
          </cell>
          <cell r="E16">
            <v>45</v>
          </cell>
          <cell r="F16" t="str">
            <v/>
          </cell>
          <cell r="H16">
            <v>378</v>
          </cell>
          <cell r="I16">
            <v>3.87</v>
          </cell>
          <cell r="K16" t="str">
            <v>Aleksandr Robbins</v>
          </cell>
          <cell r="L16">
            <v>47</v>
          </cell>
          <cell r="M16" t="str">
            <v/>
          </cell>
        </row>
        <row r="17">
          <cell r="A17">
            <v>202</v>
          </cell>
          <cell r="B17">
            <v>3.37</v>
          </cell>
          <cell r="D17" t="str">
            <v>Sophie Carless</v>
          </cell>
          <cell r="E17">
            <v>35</v>
          </cell>
          <cell r="F17" t="str">
            <v/>
          </cell>
          <cell r="H17">
            <v>393</v>
          </cell>
          <cell r="I17">
            <v>3.24</v>
          </cell>
          <cell r="K17" t="str">
            <v>Harry Davis</v>
          </cell>
          <cell r="L17">
            <v>32</v>
          </cell>
          <cell r="M17" t="str">
            <v/>
          </cell>
        </row>
        <row r="18">
          <cell r="A18">
            <v>250</v>
          </cell>
          <cell r="B18">
            <v>2.53</v>
          </cell>
          <cell r="D18" t="str">
            <v>Abby Goodman</v>
          </cell>
          <cell r="E18">
            <v>14</v>
          </cell>
          <cell r="F18" t="str">
            <v/>
          </cell>
          <cell r="H18">
            <v>438</v>
          </cell>
          <cell r="I18">
            <v>4.1</v>
          </cell>
          <cell r="K18" t="str">
            <v>Thomas Day</v>
          </cell>
          <cell r="L18">
            <v>54</v>
          </cell>
          <cell r="M18" t="str">
            <v/>
          </cell>
        </row>
        <row r="19">
          <cell r="A19">
            <v>167</v>
          </cell>
          <cell r="B19">
            <v>3.65</v>
          </cell>
          <cell r="D19" t="str">
            <v>Lucia Fimia</v>
          </cell>
          <cell r="E19">
            <v>42</v>
          </cell>
          <cell r="F19" t="str">
            <v/>
          </cell>
          <cell r="H19">
            <v>455</v>
          </cell>
          <cell r="I19">
            <v>3.4</v>
          </cell>
          <cell r="K19" t="str">
            <v>Charlie Thomas</v>
          </cell>
          <cell r="L19">
            <v>36</v>
          </cell>
          <cell r="M19" t="str">
            <v/>
          </cell>
        </row>
        <row r="20">
          <cell r="A20">
            <v>203</v>
          </cell>
          <cell r="B20">
            <v>3.27</v>
          </cell>
          <cell r="D20" t="str">
            <v>Mia Greenidge-Knell</v>
          </cell>
          <cell r="E20">
            <v>32</v>
          </cell>
          <cell r="F20" t="str">
            <v/>
          </cell>
          <cell r="H20">
            <v>453</v>
          </cell>
          <cell r="I20">
            <v>3.96</v>
          </cell>
          <cell r="K20" t="str">
            <v>Aidan Marshall</v>
          </cell>
          <cell r="L20">
            <v>50</v>
          </cell>
          <cell r="M20" t="str">
            <v/>
          </cell>
        </row>
        <row r="21">
          <cell r="A21">
            <v>226</v>
          </cell>
          <cell r="B21">
            <v>3.14</v>
          </cell>
          <cell r="D21" t="str">
            <v>Camilla Linton</v>
          </cell>
          <cell r="E21">
            <v>29</v>
          </cell>
          <cell r="F21" t="str">
            <v/>
          </cell>
          <cell r="H21">
            <v>395</v>
          </cell>
          <cell r="I21">
            <v>3.18</v>
          </cell>
          <cell r="K21" t="str">
            <v>Oliver Barrett</v>
          </cell>
          <cell r="L21">
            <v>30</v>
          </cell>
          <cell r="M21" t="str">
            <v/>
          </cell>
        </row>
        <row r="22">
          <cell r="A22">
            <v>234</v>
          </cell>
          <cell r="B22">
            <v>3.52</v>
          </cell>
          <cell r="D22" t="str">
            <v>Mia Leonard</v>
          </cell>
          <cell r="E22">
            <v>39</v>
          </cell>
          <cell r="F22" t="str">
            <v/>
          </cell>
          <cell r="H22">
            <v>376</v>
          </cell>
          <cell r="I22">
            <v>3.48</v>
          </cell>
          <cell r="K22" t="str">
            <v>Hector Daniel</v>
          </cell>
          <cell r="L22">
            <v>38</v>
          </cell>
          <cell r="M22" t="str">
            <v/>
          </cell>
        </row>
        <row r="23">
          <cell r="D23" t="str">
            <v/>
          </cell>
          <cell r="E23">
            <v>0</v>
          </cell>
          <cell r="F23" t="str">
            <v/>
          </cell>
          <cell r="K23" t="str">
            <v/>
          </cell>
          <cell r="L23">
            <v>0</v>
          </cell>
          <cell r="M23" t="str">
            <v/>
          </cell>
        </row>
        <row r="24">
          <cell r="D24" t="str">
            <v/>
          </cell>
          <cell r="E24">
            <v>0</v>
          </cell>
          <cell r="F24" t="str">
            <v/>
          </cell>
          <cell r="K24" t="str">
            <v/>
          </cell>
          <cell r="L24">
            <v>0</v>
          </cell>
          <cell r="M24" t="str">
            <v/>
          </cell>
        </row>
        <row r="25">
          <cell r="D25" t="str">
            <v/>
          </cell>
          <cell r="E25">
            <v>0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D26" t="str">
            <v/>
          </cell>
          <cell r="E26">
            <v>0</v>
          </cell>
          <cell r="F26" t="str">
            <v/>
          </cell>
          <cell r="K26" t="str">
            <v/>
          </cell>
          <cell r="L26">
            <v>0</v>
          </cell>
          <cell r="M26" t="str">
            <v/>
          </cell>
        </row>
        <row r="27">
          <cell r="D27" t="str">
            <v/>
          </cell>
          <cell r="E27">
            <v>0</v>
          </cell>
          <cell r="F27" t="str">
            <v/>
          </cell>
          <cell r="K27" t="str">
            <v/>
          </cell>
          <cell r="L27">
            <v>0</v>
          </cell>
          <cell r="M27" t="str">
            <v/>
          </cell>
        </row>
        <row r="28">
          <cell r="D28" t="str">
            <v/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  <sheetData sheetId="6">
        <row r="4">
          <cell r="A4">
            <v>248</v>
          </cell>
          <cell r="B4">
            <v>4.41</v>
          </cell>
          <cell r="D4" t="str">
            <v>Siena Brancato</v>
          </cell>
          <cell r="E4">
            <v>24</v>
          </cell>
          <cell r="F4" t="str">
            <v/>
          </cell>
          <cell r="H4">
            <v>318</v>
          </cell>
          <cell r="I4">
            <v>5.44</v>
          </cell>
          <cell r="K4" t="str">
            <v>Kian Hockaday</v>
          </cell>
          <cell r="L4">
            <v>34</v>
          </cell>
          <cell r="M4" t="str">
            <v/>
          </cell>
        </row>
        <row r="5">
          <cell r="A5">
            <v>252</v>
          </cell>
          <cell r="B5">
            <v>4.05</v>
          </cell>
          <cell r="D5" t="str">
            <v>Jasmine Hatch</v>
          </cell>
          <cell r="E5">
            <v>21</v>
          </cell>
          <cell r="F5" t="str">
            <v/>
          </cell>
          <cell r="H5">
            <v>326</v>
          </cell>
          <cell r="I5">
            <v>9.42</v>
          </cell>
          <cell r="K5" t="str">
            <v>Sammy Ball</v>
          </cell>
          <cell r="L5">
            <v>73</v>
          </cell>
          <cell r="M5" t="str">
            <v>AW</v>
          </cell>
        </row>
        <row r="6">
          <cell r="A6">
            <v>263</v>
          </cell>
          <cell r="B6">
            <v>3.6</v>
          </cell>
          <cell r="D6" t="str">
            <v>Olivia Spanner-Johnson</v>
          </cell>
          <cell r="E6">
            <v>17</v>
          </cell>
          <cell r="F6" t="str">
            <v/>
          </cell>
          <cell r="H6">
            <v>348</v>
          </cell>
          <cell r="I6">
            <v>5.68</v>
          </cell>
          <cell r="K6" t="str">
            <v>Samuel Johnson</v>
          </cell>
          <cell r="L6">
            <v>38</v>
          </cell>
          <cell r="M6" t="str">
            <v/>
          </cell>
        </row>
        <row r="7">
          <cell r="A7">
            <v>144</v>
          </cell>
          <cell r="B7">
            <v>5.22</v>
          </cell>
          <cell r="D7" t="str">
            <v>Amelia Walsh</v>
          </cell>
          <cell r="E7">
            <v>31</v>
          </cell>
          <cell r="F7" t="str">
            <v/>
          </cell>
          <cell r="H7">
            <v>366</v>
          </cell>
          <cell r="I7">
            <v>5.94</v>
          </cell>
          <cell r="K7" t="str">
            <v>Joshua Aaron</v>
          </cell>
          <cell r="L7">
            <v>42</v>
          </cell>
          <cell r="M7" t="str">
            <v/>
          </cell>
        </row>
        <row r="8">
          <cell r="A8">
            <v>193</v>
          </cell>
          <cell r="B8">
            <v>4.63</v>
          </cell>
          <cell r="D8" t="str">
            <v>Jemima Crocker</v>
          </cell>
          <cell r="E8">
            <v>26</v>
          </cell>
          <cell r="F8" t="str">
            <v/>
          </cell>
          <cell r="H8">
            <v>369</v>
          </cell>
          <cell r="I8">
            <v>4.23</v>
          </cell>
          <cell r="K8" t="str">
            <v>Luke Green</v>
          </cell>
          <cell r="L8">
            <v>23</v>
          </cell>
          <cell r="M8" t="str">
            <v/>
          </cell>
        </row>
        <row r="9">
          <cell r="A9">
            <v>202</v>
          </cell>
          <cell r="B9">
            <v>4.36</v>
          </cell>
          <cell r="D9" t="str">
            <v>Sophie Carless</v>
          </cell>
          <cell r="E9">
            <v>24</v>
          </cell>
          <cell r="F9" t="str">
            <v/>
          </cell>
          <cell r="H9">
            <v>381</v>
          </cell>
          <cell r="I9">
            <v>1.95</v>
          </cell>
          <cell r="K9" t="str">
            <v>James Berry</v>
          </cell>
          <cell r="L9">
            <v>3</v>
          </cell>
          <cell r="M9" t="str">
            <v/>
          </cell>
        </row>
        <row r="10">
          <cell r="A10">
            <v>206</v>
          </cell>
          <cell r="B10">
            <v>5.16</v>
          </cell>
          <cell r="D10" t="str">
            <v>Megan Sommerville- Bailey</v>
          </cell>
          <cell r="E10">
            <v>30</v>
          </cell>
          <cell r="F10" t="str">
            <v/>
          </cell>
          <cell r="H10">
            <v>386</v>
          </cell>
          <cell r="I10">
            <v>5.32</v>
          </cell>
          <cell r="K10" t="str">
            <v>Reuben Jones</v>
          </cell>
          <cell r="L10">
            <v>32</v>
          </cell>
          <cell r="M10" t="str">
            <v/>
          </cell>
        </row>
        <row r="11">
          <cell r="A11">
            <v>223</v>
          </cell>
          <cell r="B11">
            <v>4.92</v>
          </cell>
          <cell r="D11" t="str">
            <v>Megan Gould</v>
          </cell>
          <cell r="E11">
            <v>28</v>
          </cell>
          <cell r="F11" t="str">
            <v/>
          </cell>
          <cell r="H11">
            <v>388</v>
          </cell>
          <cell r="I11">
            <v>7.97</v>
          </cell>
          <cell r="K11" t="str">
            <v>Matthew Rawles</v>
          </cell>
          <cell r="L11">
            <v>62</v>
          </cell>
          <cell r="M11" t="str">
            <v>AW</v>
          </cell>
        </row>
        <row r="12">
          <cell r="A12">
            <v>227</v>
          </cell>
          <cell r="B12">
            <v>3.53</v>
          </cell>
          <cell r="D12" t="str">
            <v>Charlotte Barrett</v>
          </cell>
          <cell r="E12">
            <v>17</v>
          </cell>
          <cell r="F12" t="str">
            <v/>
          </cell>
          <cell r="H12">
            <v>390</v>
          </cell>
          <cell r="I12">
            <v>5.15</v>
          </cell>
          <cell r="K12" t="str">
            <v>Hal Rust-D'Eye</v>
          </cell>
          <cell r="L12">
            <v>30</v>
          </cell>
          <cell r="M12" t="str">
            <v/>
          </cell>
        </row>
        <row r="13">
          <cell r="A13">
            <v>235</v>
          </cell>
          <cell r="B13">
            <v>6.86</v>
          </cell>
          <cell r="D13" t="str">
            <v>Isla Page</v>
          </cell>
          <cell r="E13">
            <v>53</v>
          </cell>
          <cell r="F13" t="str">
            <v>AW</v>
          </cell>
          <cell r="H13">
            <v>378</v>
          </cell>
          <cell r="I13">
            <v>5.22</v>
          </cell>
          <cell r="K13" t="str">
            <v>Aleksandr Robbins</v>
          </cell>
          <cell r="L13">
            <v>31</v>
          </cell>
          <cell r="M13" t="str">
            <v/>
          </cell>
        </row>
        <row r="14">
          <cell r="A14">
            <v>243</v>
          </cell>
          <cell r="B14">
            <v>4.27</v>
          </cell>
          <cell r="D14" t="str">
            <v>Kitty Mait</v>
          </cell>
          <cell r="E14">
            <v>23</v>
          </cell>
          <cell r="F14" t="str">
            <v/>
          </cell>
          <cell r="H14">
            <v>393</v>
          </cell>
          <cell r="I14">
            <v>4.45</v>
          </cell>
          <cell r="K14" t="str">
            <v>Harry Davis</v>
          </cell>
          <cell r="L14">
            <v>24</v>
          </cell>
          <cell r="M14" t="str">
            <v/>
          </cell>
        </row>
        <row r="15">
          <cell r="A15">
            <v>250</v>
          </cell>
          <cell r="B15">
            <v>3.97</v>
          </cell>
          <cell r="D15" t="str">
            <v>Abby Goodman</v>
          </cell>
          <cell r="E15">
            <v>20</v>
          </cell>
          <cell r="F15" t="str">
            <v/>
          </cell>
          <cell r="H15">
            <v>438</v>
          </cell>
          <cell r="I15">
            <v>6.14</v>
          </cell>
          <cell r="K15" t="str">
            <v>Thomas Day</v>
          </cell>
          <cell r="L15">
            <v>46</v>
          </cell>
          <cell r="M15" t="str">
            <v/>
          </cell>
        </row>
        <row r="16">
          <cell r="A16">
            <v>122</v>
          </cell>
          <cell r="B16">
            <v>4.43</v>
          </cell>
          <cell r="D16" t="str">
            <v>Charlotte Dewar</v>
          </cell>
          <cell r="E16">
            <v>24</v>
          </cell>
          <cell r="F16" t="str">
            <v/>
          </cell>
          <cell r="H16">
            <v>455</v>
          </cell>
          <cell r="I16">
            <v>5.33</v>
          </cell>
          <cell r="K16" t="str">
            <v>Charlie Thomas</v>
          </cell>
          <cell r="L16">
            <v>32</v>
          </cell>
          <cell r="M16" t="str">
            <v/>
          </cell>
        </row>
        <row r="17">
          <cell r="A17">
            <v>180</v>
          </cell>
          <cell r="B17">
            <v>4.22</v>
          </cell>
          <cell r="D17" t="str">
            <v>Emily Larsen</v>
          </cell>
          <cell r="E17">
            <v>23</v>
          </cell>
          <cell r="F17" t="str">
            <v/>
          </cell>
          <cell r="H17">
            <v>453</v>
          </cell>
          <cell r="I17">
            <v>4.81</v>
          </cell>
          <cell r="K17" t="str">
            <v>Aidan Marshall</v>
          </cell>
          <cell r="L17">
            <v>27</v>
          </cell>
          <cell r="M17" t="str">
            <v/>
          </cell>
        </row>
        <row r="18">
          <cell r="A18">
            <v>203</v>
          </cell>
          <cell r="B18">
            <v>7.96</v>
          </cell>
          <cell r="D18" t="str">
            <v>Mia Greenidge-Knell</v>
          </cell>
          <cell r="E18">
            <v>62</v>
          </cell>
          <cell r="F18" t="str">
            <v>AW</v>
          </cell>
          <cell r="H18">
            <v>395</v>
          </cell>
          <cell r="I18">
            <v>4.36</v>
          </cell>
          <cell r="K18" t="str">
            <v>Oliver Barrett</v>
          </cell>
          <cell r="L18">
            <v>24</v>
          </cell>
          <cell r="M18" t="str">
            <v/>
          </cell>
        </row>
        <row r="19">
          <cell r="A19">
            <v>226</v>
          </cell>
          <cell r="B19">
            <v>5.61</v>
          </cell>
          <cell r="D19" t="str">
            <v>Camilla Linton</v>
          </cell>
          <cell r="E19">
            <v>37</v>
          </cell>
          <cell r="F19" t="str">
            <v/>
          </cell>
          <cell r="H19">
            <v>376</v>
          </cell>
          <cell r="I19">
            <v>4.06</v>
          </cell>
          <cell r="K19" t="str">
            <v>Hector Daniel</v>
          </cell>
          <cell r="L19">
            <v>21</v>
          </cell>
          <cell r="M19" t="str">
            <v/>
          </cell>
        </row>
        <row r="20">
          <cell r="A20">
            <v>234</v>
          </cell>
          <cell r="B20">
            <v>5.85</v>
          </cell>
          <cell r="D20" t="str">
            <v>Mia Leonard</v>
          </cell>
          <cell r="E20">
            <v>41</v>
          </cell>
          <cell r="F20" t="str">
            <v/>
          </cell>
          <cell r="H20">
            <v>444</v>
          </cell>
          <cell r="I20">
            <v>3.83</v>
          </cell>
          <cell r="K20" t="str">
            <v>Ashton Macklin</v>
          </cell>
          <cell r="L20">
            <v>19</v>
          </cell>
          <cell r="M20" t="str">
            <v/>
          </cell>
        </row>
        <row r="21">
          <cell r="A21">
            <v>236</v>
          </cell>
          <cell r="B21">
            <v>5.54</v>
          </cell>
          <cell r="D21" t="str">
            <v>Naomi Sutton</v>
          </cell>
          <cell r="E21">
            <v>36</v>
          </cell>
          <cell r="F21" t="str">
            <v/>
          </cell>
          <cell r="H21">
            <v>380</v>
          </cell>
          <cell r="I21">
            <v>4.38</v>
          </cell>
          <cell r="K21" t="str">
            <v>Isaac Young</v>
          </cell>
          <cell r="L21">
            <v>24</v>
          </cell>
          <cell r="M21" t="str">
            <v/>
          </cell>
        </row>
        <row r="22">
          <cell r="D22" t="str">
            <v/>
          </cell>
          <cell r="E22">
            <v>0</v>
          </cell>
          <cell r="F22" t="str">
            <v/>
          </cell>
          <cell r="H22">
            <v>442</v>
          </cell>
          <cell r="I22">
            <v>4.32</v>
          </cell>
          <cell r="K22" t="str">
            <v>Oliver Humphrey</v>
          </cell>
          <cell r="L22">
            <v>23</v>
          </cell>
          <cell r="M22" t="str">
            <v/>
          </cell>
        </row>
        <row r="23">
          <cell r="D23" t="str">
            <v/>
          </cell>
          <cell r="E23">
            <v>0</v>
          </cell>
          <cell r="F23" t="str">
            <v/>
          </cell>
          <cell r="K23" t="str">
            <v/>
          </cell>
          <cell r="L23">
            <v>0</v>
          </cell>
          <cell r="M23" t="str">
            <v/>
          </cell>
        </row>
        <row r="24">
          <cell r="D24" t="str">
            <v/>
          </cell>
          <cell r="E24">
            <v>0</v>
          </cell>
          <cell r="F24" t="str">
            <v/>
          </cell>
          <cell r="K24" t="str">
            <v/>
          </cell>
          <cell r="L24">
            <v>0</v>
          </cell>
          <cell r="M24" t="str">
            <v/>
          </cell>
        </row>
        <row r="25">
          <cell r="D25" t="str">
            <v/>
          </cell>
          <cell r="E25">
            <v>0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D26" t="str">
            <v/>
          </cell>
          <cell r="E26">
            <v>0</v>
          </cell>
          <cell r="F26" t="str">
            <v/>
          </cell>
          <cell r="K26" t="str">
            <v/>
          </cell>
          <cell r="L26">
            <v>0</v>
          </cell>
          <cell r="M26" t="str">
            <v/>
          </cell>
        </row>
        <row r="27">
          <cell r="D27" t="str">
            <v/>
          </cell>
          <cell r="E27">
            <v>0</v>
          </cell>
          <cell r="F27" t="str">
            <v/>
          </cell>
          <cell r="K27" t="str">
            <v/>
          </cell>
          <cell r="L27">
            <v>0</v>
          </cell>
          <cell r="M27" t="str">
            <v/>
          </cell>
        </row>
        <row r="28">
          <cell r="D28" t="str">
            <v/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qualifiers"/>
      <sheetName val="U15 Girls"/>
      <sheetName val="U15 Boys"/>
      <sheetName val="U17 Women"/>
      <sheetName val="U17 Men"/>
      <sheetName val="Jnr Women"/>
      <sheetName val="Jnr Men"/>
      <sheetName val="Senior Women"/>
      <sheetName val="Senior Men"/>
      <sheetName val="AllResultsForEditing"/>
    </sheetNames>
    <sheetDataSet>
      <sheetData sheetId="0">
        <row r="1">
          <cell r="A1" t="str">
            <v>Bib</v>
          </cell>
          <cell r="B1" t="str">
            <v>Athlete</v>
          </cell>
          <cell r="C1" t="str">
            <v>Club</v>
          </cell>
          <cell r="D1" t="str">
            <v>Age Group</v>
          </cell>
          <cell r="F1" t="str">
            <v>Bib</v>
          </cell>
          <cell r="G1" t="str">
            <v>Athlete</v>
          </cell>
          <cell r="H1" t="str">
            <v>Club</v>
          </cell>
          <cell r="I1" t="str">
            <v>Age Group</v>
          </cell>
        </row>
        <row r="2">
          <cell r="A2">
            <v>3</v>
          </cell>
          <cell r="B2" t="str">
            <v>Jessica Armah</v>
          </cell>
          <cell r="C2" t="str">
            <v>WSEH AC</v>
          </cell>
          <cell r="D2" t="str">
            <v>SW</v>
          </cell>
          <cell r="F2">
            <v>301</v>
          </cell>
          <cell r="G2" t="str">
            <v>Arturo Martínez de Murguía</v>
          </cell>
          <cell r="H2" t="str">
            <v>Reading AC</v>
          </cell>
          <cell r="I2" t="str">
            <v>SM</v>
          </cell>
        </row>
        <row r="3">
          <cell r="A3">
            <v>9</v>
          </cell>
          <cell r="B3" t="str">
            <v>Susan Francis</v>
          </cell>
          <cell r="C3" t="str">
            <v>Reading AC</v>
          </cell>
          <cell r="D3" t="str">
            <v>SW</v>
          </cell>
          <cell r="F3">
            <v>302</v>
          </cell>
          <cell r="G3" t="str">
            <v>Harry Booker</v>
          </cell>
          <cell r="H3" t="str">
            <v>Team Kennet</v>
          </cell>
          <cell r="I3" t="str">
            <v>U15B</v>
          </cell>
        </row>
        <row r="4">
          <cell r="A4">
            <v>19</v>
          </cell>
          <cell r="B4" t="str">
            <v>Tomilola Owoso</v>
          </cell>
          <cell r="C4" t="str">
            <v>AFD AC</v>
          </cell>
          <cell r="D4" t="str">
            <v>U15G</v>
          </cell>
          <cell r="F4">
            <v>303</v>
          </cell>
          <cell r="G4" t="str">
            <v>Lionel Owona</v>
          </cell>
          <cell r="H4" t="str">
            <v>WSEH AC</v>
          </cell>
          <cell r="I4" t="str">
            <v>U15B</v>
          </cell>
        </row>
        <row r="5">
          <cell r="A5">
            <v>25</v>
          </cell>
          <cell r="B5" t="str">
            <v>Charlotte Booker</v>
          </cell>
          <cell r="C5" t="str">
            <v>Team Kennet</v>
          </cell>
          <cell r="D5" t="str">
            <v>U17W</v>
          </cell>
          <cell r="F5">
            <v>304</v>
          </cell>
          <cell r="G5" t="str">
            <v>George Ferguson</v>
          </cell>
          <cell r="H5" t="str">
            <v>Newbury AC</v>
          </cell>
          <cell r="I5" t="str">
            <v>U15B</v>
          </cell>
        </row>
        <row r="6">
          <cell r="A6">
            <v>32</v>
          </cell>
          <cell r="B6" t="str">
            <v>Mia Eldridge</v>
          </cell>
          <cell r="C6" t="str">
            <v>Bracknell AC</v>
          </cell>
          <cell r="D6" t="str">
            <v>U17W</v>
          </cell>
          <cell r="F6">
            <v>305</v>
          </cell>
          <cell r="G6" t="str">
            <v>Sam Keys</v>
          </cell>
          <cell r="H6" t="str">
            <v>Reading AC</v>
          </cell>
          <cell r="I6" t="str">
            <v>U15B</v>
          </cell>
        </row>
        <row r="7">
          <cell r="A7">
            <v>36</v>
          </cell>
          <cell r="B7" t="str">
            <v>Angela Lowe</v>
          </cell>
          <cell r="C7" t="str">
            <v>Reading AC</v>
          </cell>
          <cell r="D7" t="str">
            <v>U17W</v>
          </cell>
          <cell r="F7">
            <v>306</v>
          </cell>
          <cell r="G7" t="str">
            <v>Jamie Bonella-Duke</v>
          </cell>
          <cell r="H7" t="str">
            <v>Reading AC</v>
          </cell>
          <cell r="I7" t="str">
            <v>U15B</v>
          </cell>
        </row>
        <row r="8">
          <cell r="A8">
            <v>41</v>
          </cell>
          <cell r="B8" t="str">
            <v>Molly Bates</v>
          </cell>
          <cell r="C8" t="str">
            <v>Reading AC</v>
          </cell>
          <cell r="D8" t="str">
            <v>JW</v>
          </cell>
          <cell r="F8">
            <v>307</v>
          </cell>
          <cell r="G8" t="str">
            <v>Dave Shields</v>
          </cell>
          <cell r="H8" t="str">
            <v>Reading AC</v>
          </cell>
          <cell r="I8" t="str">
            <v>SM</v>
          </cell>
        </row>
        <row r="9">
          <cell r="A9">
            <v>58</v>
          </cell>
          <cell r="B9" t="str">
            <v>Leah Runnacles</v>
          </cell>
          <cell r="C9" t="str">
            <v>Reading AC</v>
          </cell>
          <cell r="D9" t="str">
            <v>JW</v>
          </cell>
          <cell r="F9">
            <v>308</v>
          </cell>
          <cell r="G9" t="str">
            <v>Jake Norris</v>
          </cell>
          <cell r="H9" t="str">
            <v>WSEH AC</v>
          </cell>
          <cell r="I9" t="str">
            <v>JM</v>
          </cell>
        </row>
        <row r="10">
          <cell r="A10">
            <v>59</v>
          </cell>
          <cell r="B10" t="str">
            <v>Caitlin Stacey</v>
          </cell>
          <cell r="C10" t="str">
            <v>Reading AC</v>
          </cell>
          <cell r="D10" t="str">
            <v>JW</v>
          </cell>
          <cell r="F10">
            <v>309</v>
          </cell>
          <cell r="G10" t="str">
            <v>James Badham</v>
          </cell>
          <cell r="H10" t="str">
            <v>Maidenhead AC</v>
          </cell>
          <cell r="I10" t="str">
            <v>U15B</v>
          </cell>
        </row>
        <row r="11">
          <cell r="A11">
            <v>70</v>
          </cell>
          <cell r="B11" t="str">
            <v>Chloe Eames</v>
          </cell>
          <cell r="C11" t="str">
            <v>Reading AC</v>
          </cell>
          <cell r="D11" t="str">
            <v>U15G</v>
          </cell>
          <cell r="F11">
            <v>310</v>
          </cell>
          <cell r="G11" t="str">
            <v>Ben East</v>
          </cell>
          <cell r="H11" t="str">
            <v>Team Kennet</v>
          </cell>
          <cell r="I11" t="str">
            <v>U15B</v>
          </cell>
        </row>
        <row r="12">
          <cell r="A12">
            <v>79</v>
          </cell>
          <cell r="B12" t="str">
            <v>Georgia Ballard</v>
          </cell>
          <cell r="C12" t="str">
            <v>Bracknell AC</v>
          </cell>
          <cell r="D12" t="str">
            <v>U15G</v>
          </cell>
          <cell r="F12">
            <v>311</v>
          </cell>
          <cell r="G12" t="str">
            <v>Jake Lewington</v>
          </cell>
          <cell r="H12" t="str">
            <v>Maidenhead AC</v>
          </cell>
          <cell r="I12" t="str">
            <v>U17M</v>
          </cell>
        </row>
        <row r="13">
          <cell r="A13">
            <v>80</v>
          </cell>
          <cell r="B13" t="str">
            <v>Emma Morris</v>
          </cell>
          <cell r="C13" t="str">
            <v>Bracknell AC</v>
          </cell>
          <cell r="D13" t="str">
            <v>U15G</v>
          </cell>
          <cell r="F13">
            <v>312</v>
          </cell>
          <cell r="G13" t="str">
            <v>Oliver Hewitt</v>
          </cell>
          <cell r="H13" t="str">
            <v>Newbury AC</v>
          </cell>
          <cell r="I13" t="str">
            <v>JM</v>
          </cell>
        </row>
        <row r="14">
          <cell r="A14">
            <v>84</v>
          </cell>
          <cell r="B14" t="str">
            <v>Trinity Large</v>
          </cell>
          <cell r="C14" t="str">
            <v>Bracknell AC</v>
          </cell>
          <cell r="D14" t="str">
            <v>U15G</v>
          </cell>
          <cell r="F14">
            <v>313</v>
          </cell>
          <cell r="G14" t="str">
            <v>Harry Withers</v>
          </cell>
          <cell r="H14" t="str">
            <v>Bracknell AC</v>
          </cell>
          <cell r="I14" t="str">
            <v>U17M</v>
          </cell>
        </row>
        <row r="15">
          <cell r="A15">
            <v>88</v>
          </cell>
          <cell r="B15" t="str">
            <v>Lucy Wells</v>
          </cell>
          <cell r="C15" t="str">
            <v>Bracknell AC</v>
          </cell>
          <cell r="D15" t="str">
            <v>U15G</v>
          </cell>
          <cell r="F15">
            <v>314</v>
          </cell>
          <cell r="G15" t="str">
            <v>Daniel Brookling</v>
          </cell>
          <cell r="H15" t="str">
            <v>WSEH AC</v>
          </cell>
          <cell r="I15" t="str">
            <v>U17M</v>
          </cell>
        </row>
        <row r="16">
          <cell r="A16">
            <v>93</v>
          </cell>
          <cell r="B16" t="str">
            <v>Sarah Burke</v>
          </cell>
          <cell r="C16" t="str">
            <v>Walton AC</v>
          </cell>
          <cell r="D16" t="str">
            <v>SW</v>
          </cell>
          <cell r="F16">
            <v>315</v>
          </cell>
          <cell r="G16" t="str">
            <v>Jordi Evans-Rodriguez</v>
          </cell>
          <cell r="H16" t="str">
            <v>WSEH AC</v>
          </cell>
          <cell r="I16" t="str">
            <v>U15B</v>
          </cell>
        </row>
        <row r="17">
          <cell r="A17">
            <v>96</v>
          </cell>
          <cell r="B17" t="str">
            <v>Lucy Dear</v>
          </cell>
          <cell r="C17" t="str">
            <v>Bracknell AC</v>
          </cell>
          <cell r="D17" t="str">
            <v>U15G</v>
          </cell>
          <cell r="F17">
            <v>316</v>
          </cell>
          <cell r="G17" t="str">
            <v>Samuel Hodgson</v>
          </cell>
          <cell r="H17" t="str">
            <v>WSEH AC</v>
          </cell>
          <cell r="I17" t="str">
            <v>U15B</v>
          </cell>
        </row>
        <row r="18">
          <cell r="A18">
            <v>97</v>
          </cell>
          <cell r="B18" t="str">
            <v>Brogan McCafferty</v>
          </cell>
          <cell r="C18" t="str">
            <v>Cookham RC</v>
          </cell>
          <cell r="D18" t="str">
            <v>U13G</v>
          </cell>
          <cell r="F18">
            <v>317</v>
          </cell>
          <cell r="G18" t="str">
            <v>Laurie Baker</v>
          </cell>
          <cell r="H18" t="str">
            <v>Reading AC</v>
          </cell>
          <cell r="I18" t="str">
            <v>U15B</v>
          </cell>
        </row>
        <row r="19">
          <cell r="A19">
            <v>98</v>
          </cell>
          <cell r="B19" t="str">
            <v>Emily Whybrow</v>
          </cell>
          <cell r="C19" t="str">
            <v>Reading AC</v>
          </cell>
          <cell r="D19" t="str">
            <v>U17W</v>
          </cell>
          <cell r="F19">
            <v>318</v>
          </cell>
          <cell r="G19" t="str">
            <v>Kian Hockaday</v>
          </cell>
          <cell r="H19" t="str">
            <v>Team Kennet</v>
          </cell>
          <cell r="I19" t="str">
            <v>U13B</v>
          </cell>
        </row>
        <row r="20">
          <cell r="A20">
            <v>99</v>
          </cell>
          <cell r="B20" t="str">
            <v>Meg Ormond</v>
          </cell>
          <cell r="C20" t="str">
            <v>WSEH AC</v>
          </cell>
          <cell r="D20" t="str">
            <v>JW</v>
          </cell>
          <cell r="F20">
            <v>319</v>
          </cell>
          <cell r="G20" t="str">
            <v>Martin Kopernicky</v>
          </cell>
          <cell r="H20" t="str">
            <v>WSEH AC</v>
          </cell>
          <cell r="I20" t="str">
            <v>JM</v>
          </cell>
        </row>
        <row r="21">
          <cell r="A21">
            <v>100</v>
          </cell>
          <cell r="B21" t="str">
            <v>Abigail Baines</v>
          </cell>
          <cell r="C21" t="str">
            <v>Bracknell AC</v>
          </cell>
          <cell r="D21" t="str">
            <v>U15G</v>
          </cell>
          <cell r="F21">
            <v>320</v>
          </cell>
          <cell r="G21" t="str">
            <v>William Goddard</v>
          </cell>
          <cell r="H21" t="str">
            <v>WSEH AC</v>
          </cell>
          <cell r="I21" t="str">
            <v>U15B</v>
          </cell>
        </row>
        <row r="22">
          <cell r="A22">
            <v>102</v>
          </cell>
          <cell r="B22" t="str">
            <v>Maya Hodgson</v>
          </cell>
          <cell r="C22" t="str">
            <v>WSEH AC</v>
          </cell>
          <cell r="D22" t="str">
            <v>U17W</v>
          </cell>
          <cell r="F22">
            <v>321</v>
          </cell>
          <cell r="G22" t="str">
            <v>Peter Marlow</v>
          </cell>
          <cell r="H22" t="str">
            <v>Bracknell AC</v>
          </cell>
          <cell r="I22" t="str">
            <v>SM</v>
          </cell>
        </row>
        <row r="23">
          <cell r="A23">
            <v>107</v>
          </cell>
          <cell r="B23" t="str">
            <v>Kate Kennedy</v>
          </cell>
          <cell r="C23" t="str">
            <v>WSEH AC</v>
          </cell>
          <cell r="D23" t="str">
            <v>U15G</v>
          </cell>
          <cell r="F23">
            <v>322</v>
          </cell>
          <cell r="G23" t="str">
            <v>Freddie Pope</v>
          </cell>
          <cell r="H23" t="str">
            <v>WSEH AC</v>
          </cell>
          <cell r="I23" t="str">
            <v>U15B</v>
          </cell>
        </row>
        <row r="24">
          <cell r="A24">
            <v>112</v>
          </cell>
          <cell r="B24" t="str">
            <v>Helen Broadbridge</v>
          </cell>
          <cell r="C24" t="str">
            <v>Newbury AC</v>
          </cell>
          <cell r="D24" t="str">
            <v>SW</v>
          </cell>
          <cell r="F24">
            <v>323</v>
          </cell>
          <cell r="G24" t="str">
            <v>James Shefford</v>
          </cell>
          <cell r="H24" t="str">
            <v>Bracknell AC</v>
          </cell>
          <cell r="I24" t="str">
            <v>U15B</v>
          </cell>
        </row>
        <row r="25">
          <cell r="A25">
            <v>113</v>
          </cell>
          <cell r="B25" t="str">
            <v>Charlotte Payne</v>
          </cell>
          <cell r="C25" t="str">
            <v>Newbury AC</v>
          </cell>
          <cell r="D25" t="str">
            <v>U17W</v>
          </cell>
          <cell r="F25">
            <v>324</v>
          </cell>
          <cell r="G25" t="str">
            <v>Ben Smith-Bannister</v>
          </cell>
          <cell r="H25" t="str">
            <v>AFD AC</v>
          </cell>
          <cell r="I25" t="str">
            <v>U17M</v>
          </cell>
        </row>
        <row r="26">
          <cell r="A26">
            <v>120</v>
          </cell>
          <cell r="B26" t="str">
            <v>Olivia Saunders</v>
          </cell>
          <cell r="C26" t="str">
            <v>Reading AC</v>
          </cell>
          <cell r="D26" t="str">
            <v>U15G</v>
          </cell>
          <cell r="F26">
            <v>325</v>
          </cell>
          <cell r="G26" t="str">
            <v>Max Young</v>
          </cell>
          <cell r="H26" t="str">
            <v>Reading AC</v>
          </cell>
          <cell r="I26" t="str">
            <v>U17M</v>
          </cell>
        </row>
        <row r="27">
          <cell r="A27">
            <v>122</v>
          </cell>
          <cell r="B27" t="str">
            <v>Charlotte Dewar</v>
          </cell>
          <cell r="C27" t="str">
            <v>WSEH AC</v>
          </cell>
          <cell r="D27" t="str">
            <v>U13G</v>
          </cell>
          <cell r="F27">
            <v>326</v>
          </cell>
          <cell r="G27" t="str">
            <v>Sammy Ball</v>
          </cell>
          <cell r="H27" t="str">
            <v>Reading AC</v>
          </cell>
          <cell r="I27" t="str">
            <v>U13B</v>
          </cell>
        </row>
        <row r="28">
          <cell r="A28">
            <v>130</v>
          </cell>
          <cell r="B28" t="str">
            <v>Chante Williams</v>
          </cell>
          <cell r="C28" t="str">
            <v>Bracknell AC</v>
          </cell>
          <cell r="D28" t="str">
            <v>U17W</v>
          </cell>
          <cell r="F28">
            <v>327</v>
          </cell>
          <cell r="G28" t="str">
            <v>Jan Drzewiecki</v>
          </cell>
          <cell r="H28" t="str">
            <v>Bracknell AC</v>
          </cell>
          <cell r="I28" t="str">
            <v>SM</v>
          </cell>
        </row>
        <row r="29">
          <cell r="A29">
            <v>131</v>
          </cell>
          <cell r="B29" t="str">
            <v>Lauren Watkins</v>
          </cell>
          <cell r="C29" t="str">
            <v>Bracknell AC</v>
          </cell>
          <cell r="D29" t="str">
            <v>U15G</v>
          </cell>
          <cell r="F29">
            <v>328</v>
          </cell>
          <cell r="G29" t="str">
            <v>Oliver Gregory</v>
          </cell>
          <cell r="H29" t="str">
            <v>Team Kennet</v>
          </cell>
          <cell r="I29" t="str">
            <v>U15B</v>
          </cell>
        </row>
        <row r="30">
          <cell r="A30">
            <v>132</v>
          </cell>
          <cell r="B30" t="str">
            <v>Rebecca Watkins</v>
          </cell>
          <cell r="C30" t="str">
            <v>Bracknell AC</v>
          </cell>
          <cell r="D30" t="str">
            <v>U17W</v>
          </cell>
          <cell r="F30">
            <v>329</v>
          </cell>
          <cell r="G30" t="str">
            <v>Joshua Hey</v>
          </cell>
          <cell r="H30" t="str">
            <v>Bracknell AC</v>
          </cell>
          <cell r="I30" t="str">
            <v>U17M</v>
          </cell>
        </row>
        <row r="31">
          <cell r="A31">
            <v>133</v>
          </cell>
          <cell r="B31" t="str">
            <v>Rebecca Pope</v>
          </cell>
          <cell r="C31" t="str">
            <v>WSEH AC</v>
          </cell>
          <cell r="D31" t="str">
            <v>JW</v>
          </cell>
          <cell r="F31">
            <v>330</v>
          </cell>
          <cell r="G31" t="str">
            <v>Harrison Thorne</v>
          </cell>
          <cell r="H31" t="str">
            <v>Slough Junior AC</v>
          </cell>
          <cell r="I31" t="str">
            <v>U17M</v>
          </cell>
        </row>
        <row r="32">
          <cell r="A32">
            <v>134</v>
          </cell>
          <cell r="B32" t="str">
            <v>Anya Froggatt</v>
          </cell>
          <cell r="C32" t="str">
            <v>Bracknell AC</v>
          </cell>
          <cell r="D32" t="str">
            <v>U15G</v>
          </cell>
          <cell r="F32">
            <v>331</v>
          </cell>
          <cell r="G32" t="str">
            <v>Ben Macdonald</v>
          </cell>
          <cell r="H32" t="str">
            <v>Bracknell AC</v>
          </cell>
          <cell r="I32" t="str">
            <v>U17M</v>
          </cell>
        </row>
        <row r="33">
          <cell r="A33">
            <v>135</v>
          </cell>
          <cell r="B33" t="str">
            <v>Emily Macdonald</v>
          </cell>
          <cell r="C33" t="str">
            <v>Bracknell AC</v>
          </cell>
          <cell r="D33" t="str">
            <v>JW</v>
          </cell>
          <cell r="F33">
            <v>332</v>
          </cell>
          <cell r="G33" t="str">
            <v>Tom Rickards</v>
          </cell>
          <cell r="H33" t="str">
            <v>Reading AC</v>
          </cell>
          <cell r="I33" t="str">
            <v>U15B</v>
          </cell>
        </row>
        <row r="34">
          <cell r="A34">
            <v>136</v>
          </cell>
          <cell r="B34" t="str">
            <v>Ellie Cleveland</v>
          </cell>
          <cell r="C34" t="str">
            <v>WSEH AC</v>
          </cell>
          <cell r="D34" t="str">
            <v>U17W</v>
          </cell>
          <cell r="F34">
            <v>333</v>
          </cell>
          <cell r="G34" t="str">
            <v>Luke Angell</v>
          </cell>
          <cell r="H34" t="str">
            <v>Team Kennet</v>
          </cell>
          <cell r="I34" t="str">
            <v>SM</v>
          </cell>
        </row>
        <row r="35">
          <cell r="A35">
            <v>137</v>
          </cell>
          <cell r="B35" t="str">
            <v>Connie McCafferty</v>
          </cell>
          <cell r="C35" t="str">
            <v>Bracknell AC</v>
          </cell>
          <cell r="D35" t="str">
            <v>U17W</v>
          </cell>
          <cell r="F35">
            <v>334</v>
          </cell>
          <cell r="G35" t="str">
            <v>Joel Cable</v>
          </cell>
          <cell r="H35" t="str">
            <v>Bracknell AC</v>
          </cell>
          <cell r="I35" t="str">
            <v>U17M</v>
          </cell>
        </row>
        <row r="36">
          <cell r="A36">
            <v>138</v>
          </cell>
          <cell r="B36" t="str">
            <v>Hannah Read</v>
          </cell>
          <cell r="C36" t="str">
            <v>Bracknell AC</v>
          </cell>
          <cell r="D36" t="str">
            <v>U15G</v>
          </cell>
          <cell r="F36">
            <v>335</v>
          </cell>
          <cell r="G36" t="str">
            <v>Jonah McCafferty</v>
          </cell>
          <cell r="H36" t="str">
            <v>Bracknell AC</v>
          </cell>
          <cell r="I36" t="str">
            <v>U15B</v>
          </cell>
        </row>
        <row r="37">
          <cell r="A37">
            <v>139</v>
          </cell>
          <cell r="B37" t="str">
            <v>Imogen Tattersall</v>
          </cell>
          <cell r="C37" t="str">
            <v>WSEH AC</v>
          </cell>
          <cell r="D37" t="str">
            <v>U15G</v>
          </cell>
          <cell r="F37">
            <v>336</v>
          </cell>
          <cell r="G37" t="str">
            <v>Dominic Parsons</v>
          </cell>
          <cell r="H37" t="str">
            <v>Reading AC</v>
          </cell>
          <cell r="I37" t="str">
            <v>U15B</v>
          </cell>
        </row>
        <row r="38">
          <cell r="A38">
            <v>140</v>
          </cell>
          <cell r="B38" t="str">
            <v>Isabelle Craven</v>
          </cell>
          <cell r="C38" t="str">
            <v>WSEH AC</v>
          </cell>
          <cell r="D38" t="str">
            <v>U15G</v>
          </cell>
          <cell r="F38">
            <v>337</v>
          </cell>
          <cell r="G38" t="str">
            <v>Danny Clifford</v>
          </cell>
          <cell r="H38" t="str">
            <v>Reading AC</v>
          </cell>
          <cell r="I38" t="str">
            <v>JM</v>
          </cell>
        </row>
        <row r="39">
          <cell r="A39">
            <v>141</v>
          </cell>
          <cell r="B39" t="str">
            <v>Izzy Fry</v>
          </cell>
          <cell r="C39" t="str">
            <v>Newbury AC</v>
          </cell>
          <cell r="D39" t="str">
            <v>JW</v>
          </cell>
          <cell r="F39">
            <v>338</v>
          </cell>
          <cell r="G39" t="str">
            <v>Elliott Thorne</v>
          </cell>
          <cell r="H39" t="str">
            <v>Slough Junior AC</v>
          </cell>
          <cell r="I39" t="str">
            <v>JM</v>
          </cell>
        </row>
        <row r="40">
          <cell r="A40">
            <v>142</v>
          </cell>
          <cell r="B40" t="str">
            <v>Lucy Griffiths</v>
          </cell>
          <cell r="C40" t="str">
            <v>Bracknell AC</v>
          </cell>
          <cell r="D40" t="str">
            <v>U15G</v>
          </cell>
          <cell r="F40">
            <v>339</v>
          </cell>
          <cell r="G40" t="str">
            <v>Bayley Campbell</v>
          </cell>
          <cell r="H40" t="str">
            <v>WSEH AC</v>
          </cell>
          <cell r="I40" t="str">
            <v>JM</v>
          </cell>
        </row>
        <row r="41">
          <cell r="A41">
            <v>143</v>
          </cell>
          <cell r="B41" t="str">
            <v>Eleanor Pickford</v>
          </cell>
          <cell r="C41" t="str">
            <v>Reading AC</v>
          </cell>
          <cell r="D41" t="str">
            <v>U15G</v>
          </cell>
          <cell r="F41">
            <v>340</v>
          </cell>
          <cell r="G41" t="str">
            <v>Reuben Henry-Daire</v>
          </cell>
          <cell r="H41" t="str">
            <v>Reading AC</v>
          </cell>
          <cell r="I41" t="str">
            <v>U15B</v>
          </cell>
        </row>
        <row r="42">
          <cell r="A42">
            <v>144</v>
          </cell>
          <cell r="B42" t="str">
            <v>Amelia Walsh</v>
          </cell>
          <cell r="C42" t="str">
            <v>Reading AC</v>
          </cell>
          <cell r="D42" t="str">
            <v>U13G</v>
          </cell>
          <cell r="F42">
            <v>341</v>
          </cell>
          <cell r="G42" t="str">
            <v>Conor Breslin</v>
          </cell>
          <cell r="H42" t="str">
            <v>Bracknell AC</v>
          </cell>
          <cell r="I42" t="str">
            <v>JM</v>
          </cell>
        </row>
        <row r="43">
          <cell r="A43">
            <v>145</v>
          </cell>
          <cell r="B43" t="str">
            <v>Abbie Jones</v>
          </cell>
          <cell r="C43" t="str">
            <v>Maidenhead AC</v>
          </cell>
          <cell r="D43" t="str">
            <v>U17W</v>
          </cell>
          <cell r="F43">
            <v>342</v>
          </cell>
          <cell r="G43" t="str">
            <v>Joseph Cox</v>
          </cell>
          <cell r="H43" t="str">
            <v>Reading AC</v>
          </cell>
          <cell r="I43" t="str">
            <v>U15B</v>
          </cell>
        </row>
        <row r="44">
          <cell r="A44">
            <v>146</v>
          </cell>
          <cell r="B44" t="str">
            <v>Olivia Phelps</v>
          </cell>
          <cell r="C44" t="str">
            <v>Maidenhead AC</v>
          </cell>
          <cell r="D44" t="str">
            <v>U15G</v>
          </cell>
          <cell r="F44">
            <v>343</v>
          </cell>
          <cell r="G44" t="str">
            <v>Benjamin Heath</v>
          </cell>
          <cell r="H44" t="str">
            <v>Reading AC</v>
          </cell>
          <cell r="I44" t="str">
            <v>U17M</v>
          </cell>
        </row>
        <row r="45">
          <cell r="A45">
            <v>147</v>
          </cell>
          <cell r="B45" t="str">
            <v>Orla Brennan</v>
          </cell>
          <cell r="C45" t="str">
            <v>WSEH AC</v>
          </cell>
          <cell r="D45" t="str">
            <v>U17W</v>
          </cell>
          <cell r="F45">
            <v>344</v>
          </cell>
          <cell r="G45" t="str">
            <v>Michael Hall</v>
          </cell>
          <cell r="H45" t="str">
            <v>Wycombe Phoenix Harriers</v>
          </cell>
          <cell r="I45" t="str">
            <v>U17M</v>
          </cell>
        </row>
        <row r="46">
          <cell r="A46">
            <v>148</v>
          </cell>
          <cell r="B46" t="str">
            <v>Emma Gayler</v>
          </cell>
          <cell r="C46" t="str">
            <v>Harrow AC</v>
          </cell>
          <cell r="D46" t="str">
            <v>SW</v>
          </cell>
          <cell r="F46">
            <v>345</v>
          </cell>
          <cell r="G46" t="str">
            <v>Matthew Daines</v>
          </cell>
          <cell r="H46" t="str">
            <v>WSEH AC</v>
          </cell>
          <cell r="I46" t="str">
            <v>U17M</v>
          </cell>
        </row>
        <row r="47">
          <cell r="A47">
            <v>149</v>
          </cell>
          <cell r="B47" t="str">
            <v>Issey Gilkes</v>
          </cell>
          <cell r="C47" t="str">
            <v>Reading AC</v>
          </cell>
          <cell r="D47" t="str">
            <v>U17W</v>
          </cell>
          <cell r="F47">
            <v>346</v>
          </cell>
          <cell r="G47" t="str">
            <v>Aaron Richardson</v>
          </cell>
          <cell r="H47" t="str">
            <v>WSEH AC</v>
          </cell>
          <cell r="I47" t="str">
            <v>SM</v>
          </cell>
        </row>
        <row r="48">
          <cell r="A48">
            <v>150</v>
          </cell>
          <cell r="B48" t="str">
            <v>Isabelle Church</v>
          </cell>
          <cell r="C48" t="str">
            <v>Reading AC</v>
          </cell>
          <cell r="D48" t="str">
            <v>U17W</v>
          </cell>
          <cell r="F48">
            <v>347</v>
          </cell>
          <cell r="G48" t="str">
            <v>Curtis McWilliam</v>
          </cell>
          <cell r="H48" t="str">
            <v>Bracknell AC</v>
          </cell>
          <cell r="I48" t="str">
            <v>U17M</v>
          </cell>
        </row>
        <row r="49">
          <cell r="A49">
            <v>151</v>
          </cell>
          <cell r="B49" t="str">
            <v>Julia Freeman</v>
          </cell>
          <cell r="C49" t="str">
            <v>WSEH AC</v>
          </cell>
          <cell r="D49" t="str">
            <v>JW</v>
          </cell>
          <cell r="F49">
            <v>348</v>
          </cell>
          <cell r="G49" t="str">
            <v>Samuel Johnson</v>
          </cell>
          <cell r="H49" t="str">
            <v>Bracknell AC</v>
          </cell>
          <cell r="I49" t="str">
            <v>U13B</v>
          </cell>
        </row>
        <row r="50">
          <cell r="A50">
            <v>152</v>
          </cell>
          <cell r="B50" t="str">
            <v>Olivia Randall</v>
          </cell>
          <cell r="C50" t="str">
            <v>Reading AC</v>
          </cell>
          <cell r="D50" t="str">
            <v>U15G</v>
          </cell>
          <cell r="F50">
            <v>349</v>
          </cell>
          <cell r="G50" t="str">
            <v>Thomas Hegarty</v>
          </cell>
          <cell r="H50" t="str">
            <v>Reading AC</v>
          </cell>
          <cell r="I50" t="str">
            <v>U17M</v>
          </cell>
        </row>
        <row r="51">
          <cell r="A51">
            <v>153</v>
          </cell>
          <cell r="B51" t="str">
            <v>Abigail Symonds</v>
          </cell>
          <cell r="C51" t="str">
            <v>Maidenhead AC</v>
          </cell>
          <cell r="D51" t="str">
            <v>U15G</v>
          </cell>
          <cell r="F51">
            <v>350</v>
          </cell>
          <cell r="G51" t="str">
            <v>Luke Hynes</v>
          </cell>
          <cell r="H51" t="str">
            <v>Maidenhead AC</v>
          </cell>
          <cell r="I51" t="str">
            <v>U15B</v>
          </cell>
        </row>
        <row r="52">
          <cell r="A52">
            <v>154</v>
          </cell>
          <cell r="B52" t="str">
            <v>Charlotte Vyvyan</v>
          </cell>
          <cell r="C52" t="str">
            <v>Reading AC</v>
          </cell>
          <cell r="D52" t="str">
            <v>U17W</v>
          </cell>
          <cell r="F52">
            <v>351</v>
          </cell>
          <cell r="G52" t="str">
            <v>Elliot Lowe</v>
          </cell>
          <cell r="H52" t="str">
            <v>Cookham RC</v>
          </cell>
          <cell r="I52" t="str">
            <v>U15B</v>
          </cell>
        </row>
        <row r="53">
          <cell r="A53">
            <v>155</v>
          </cell>
          <cell r="B53" t="str">
            <v>Darcey Cooper</v>
          </cell>
          <cell r="C53" t="str">
            <v>Bracknell AC</v>
          </cell>
          <cell r="D53" t="str">
            <v>U15G</v>
          </cell>
          <cell r="F53">
            <v>352</v>
          </cell>
          <cell r="G53" t="str">
            <v>Ethan Adisi-Musgrove</v>
          </cell>
          <cell r="H53" t="str">
            <v>WSEH AC</v>
          </cell>
          <cell r="I53" t="str">
            <v>U15B</v>
          </cell>
        </row>
        <row r="54">
          <cell r="A54">
            <v>156</v>
          </cell>
          <cell r="B54" t="str">
            <v>Aimee Dickson</v>
          </cell>
          <cell r="C54" t="str">
            <v>Team Kennet</v>
          </cell>
          <cell r="D54" t="str">
            <v>U13G</v>
          </cell>
          <cell r="F54">
            <v>353</v>
          </cell>
          <cell r="G54" t="str">
            <v>Maxwell Cooper</v>
          </cell>
          <cell r="H54" t="str">
            <v>Bracknell AC</v>
          </cell>
          <cell r="I54" t="str">
            <v>U17M</v>
          </cell>
        </row>
        <row r="55">
          <cell r="A55">
            <v>157</v>
          </cell>
          <cell r="B55" t="str">
            <v>Emily Glanville</v>
          </cell>
          <cell r="C55" t="str">
            <v>Reading AC</v>
          </cell>
          <cell r="D55" t="str">
            <v>JW</v>
          </cell>
          <cell r="F55">
            <v>354</v>
          </cell>
          <cell r="G55" t="str">
            <v>Harry Digby</v>
          </cell>
          <cell r="H55" t="str">
            <v>Bracknell AC</v>
          </cell>
          <cell r="I55" t="str">
            <v>U17M</v>
          </cell>
        </row>
        <row r="56">
          <cell r="A56">
            <v>158</v>
          </cell>
          <cell r="B56" t="str">
            <v>Lucy Hall</v>
          </cell>
          <cell r="C56" t="str">
            <v>Bracknell AC</v>
          </cell>
          <cell r="D56" t="str">
            <v>U15G</v>
          </cell>
          <cell r="F56">
            <v>355</v>
          </cell>
          <cell r="G56" t="str">
            <v>Scott Garraway</v>
          </cell>
          <cell r="H56" t="str">
            <v>Reading AC</v>
          </cell>
          <cell r="I56" t="str">
            <v>SM</v>
          </cell>
        </row>
        <row r="57">
          <cell r="A57">
            <v>159</v>
          </cell>
          <cell r="B57" t="str">
            <v>Trinity O'Connor</v>
          </cell>
          <cell r="C57" t="str">
            <v>Newbury AC</v>
          </cell>
          <cell r="D57" t="str">
            <v>U17W</v>
          </cell>
          <cell r="F57">
            <v>356</v>
          </cell>
          <cell r="G57" t="str">
            <v>Oliver Hall</v>
          </cell>
          <cell r="H57" t="str">
            <v>Bracknell AC</v>
          </cell>
          <cell r="I57" t="str">
            <v>U17M</v>
          </cell>
        </row>
        <row r="58">
          <cell r="A58">
            <v>160</v>
          </cell>
          <cell r="B58" t="str">
            <v>Niamh Reid-Smith</v>
          </cell>
          <cell r="C58" t="str">
            <v>AFD AC</v>
          </cell>
          <cell r="D58" t="str">
            <v>U17W</v>
          </cell>
          <cell r="F58">
            <v>357</v>
          </cell>
          <cell r="G58" t="str">
            <v>Toby Irving</v>
          </cell>
          <cell r="H58" t="str">
            <v>Reading AC</v>
          </cell>
          <cell r="I58" t="str">
            <v>U15B</v>
          </cell>
        </row>
        <row r="59">
          <cell r="A59">
            <v>161</v>
          </cell>
          <cell r="B59" t="str">
            <v>Yasmin Ryder</v>
          </cell>
          <cell r="C59" t="str">
            <v>Newbury AC</v>
          </cell>
          <cell r="D59" t="str">
            <v>SW</v>
          </cell>
          <cell r="F59">
            <v>358</v>
          </cell>
          <cell r="G59" t="str">
            <v>Jamie Kuehnel</v>
          </cell>
          <cell r="H59" t="str">
            <v>Newbury AC</v>
          </cell>
          <cell r="I59" t="str">
            <v>SM</v>
          </cell>
        </row>
        <row r="60">
          <cell r="A60">
            <v>162</v>
          </cell>
          <cell r="B60" t="str">
            <v>Megan Shaw</v>
          </cell>
          <cell r="C60" t="str">
            <v>WSEH AC</v>
          </cell>
          <cell r="D60" t="str">
            <v>JW</v>
          </cell>
          <cell r="F60">
            <v>359</v>
          </cell>
          <cell r="G60" t="str">
            <v>Sammy March</v>
          </cell>
          <cell r="H60" t="str">
            <v>Cookham RC</v>
          </cell>
          <cell r="I60" t="str">
            <v>U17M</v>
          </cell>
        </row>
        <row r="61">
          <cell r="A61">
            <v>163</v>
          </cell>
          <cell r="B61" t="str">
            <v>Kaya Sittampalam Main</v>
          </cell>
          <cell r="C61" t="str">
            <v>Bracknell AC</v>
          </cell>
          <cell r="D61" t="str">
            <v>U17W</v>
          </cell>
          <cell r="F61">
            <v>360</v>
          </cell>
          <cell r="G61" t="str">
            <v>Duncan Mollison</v>
          </cell>
          <cell r="H61" t="str">
            <v>Reading Roadrunners</v>
          </cell>
          <cell r="I61" t="str">
            <v>SM</v>
          </cell>
        </row>
        <row r="62">
          <cell r="A62">
            <v>164</v>
          </cell>
          <cell r="B62" t="str">
            <v>Melina Stark</v>
          </cell>
          <cell r="C62" t="str">
            <v>Bracknell AC</v>
          </cell>
          <cell r="D62" t="str">
            <v>U15G</v>
          </cell>
          <cell r="F62">
            <v>361</v>
          </cell>
          <cell r="G62" t="str">
            <v>Amar Babhania</v>
          </cell>
          <cell r="H62" t="str">
            <v>WSEH AC</v>
          </cell>
          <cell r="I62" t="str">
            <v>U17M</v>
          </cell>
        </row>
        <row r="63">
          <cell r="A63">
            <v>165</v>
          </cell>
          <cell r="B63" t="str">
            <v>Klaudia Walas</v>
          </cell>
          <cell r="C63" t="str">
            <v>WSEH AC</v>
          </cell>
          <cell r="D63" t="str">
            <v>U17W</v>
          </cell>
          <cell r="F63">
            <v>362</v>
          </cell>
          <cell r="G63" t="str">
            <v>James Gardner</v>
          </cell>
          <cell r="H63" t="str">
            <v>Bracknell AC</v>
          </cell>
          <cell r="I63" t="str">
            <v>U17M</v>
          </cell>
        </row>
        <row r="64">
          <cell r="A64">
            <v>166</v>
          </cell>
          <cell r="B64" t="str">
            <v>Zoe Allanson</v>
          </cell>
          <cell r="C64" t="str">
            <v>Cookham RC</v>
          </cell>
          <cell r="D64" t="str">
            <v>U15G</v>
          </cell>
          <cell r="F64">
            <v>364</v>
          </cell>
          <cell r="G64" t="str">
            <v>Ben Rowe</v>
          </cell>
          <cell r="H64" t="str">
            <v>Bracknell AC</v>
          </cell>
          <cell r="I64" t="str">
            <v>U15B</v>
          </cell>
        </row>
        <row r="65">
          <cell r="A65">
            <v>167</v>
          </cell>
          <cell r="B65" t="str">
            <v>Lucia Fimia</v>
          </cell>
          <cell r="C65" t="str">
            <v>Maidenhead AC</v>
          </cell>
          <cell r="D65" t="str">
            <v>U13G</v>
          </cell>
          <cell r="F65">
            <v>365</v>
          </cell>
          <cell r="G65" t="str">
            <v>Charlie Shaw</v>
          </cell>
          <cell r="H65" t="str">
            <v>Reading AC</v>
          </cell>
          <cell r="I65" t="str">
            <v>U15B</v>
          </cell>
        </row>
        <row r="66">
          <cell r="A66">
            <v>168</v>
          </cell>
          <cell r="B66" t="str">
            <v>Elena Jones</v>
          </cell>
          <cell r="C66" t="str">
            <v>Bracknell AC</v>
          </cell>
          <cell r="D66" t="str">
            <v>U17W</v>
          </cell>
          <cell r="F66">
            <v>366</v>
          </cell>
          <cell r="G66" t="str">
            <v>Joshua Aaron</v>
          </cell>
          <cell r="H66" t="str">
            <v>Bracknell AC</v>
          </cell>
          <cell r="I66" t="str">
            <v>U13B</v>
          </cell>
        </row>
        <row r="67">
          <cell r="A67">
            <v>169</v>
          </cell>
          <cell r="B67" t="str">
            <v>Freya Jones</v>
          </cell>
          <cell r="C67" t="str">
            <v>Bracknell AC</v>
          </cell>
          <cell r="D67" t="str">
            <v>U15G</v>
          </cell>
          <cell r="F67">
            <v>367</v>
          </cell>
          <cell r="G67" t="str">
            <v>Matt Buckner</v>
          </cell>
          <cell r="H67" t="str">
            <v>Bracknell AC</v>
          </cell>
          <cell r="I67" t="str">
            <v>U17M</v>
          </cell>
        </row>
        <row r="68">
          <cell r="A68">
            <v>170</v>
          </cell>
          <cell r="B68" t="str">
            <v>Eleanor Jordan</v>
          </cell>
          <cell r="C68" t="str">
            <v>WSEH AC</v>
          </cell>
          <cell r="D68" t="str">
            <v>JW</v>
          </cell>
          <cell r="F68">
            <v>368</v>
          </cell>
          <cell r="G68" t="str">
            <v>Harry Daisley</v>
          </cell>
          <cell r="H68" t="str">
            <v>Reading AC</v>
          </cell>
          <cell r="I68" t="str">
            <v>U15B</v>
          </cell>
        </row>
        <row r="69">
          <cell r="A69">
            <v>171</v>
          </cell>
          <cell r="B69" t="str">
            <v>Amy McArthur</v>
          </cell>
          <cell r="C69" t="str">
            <v>WSEH AC</v>
          </cell>
          <cell r="D69" t="str">
            <v>U15G</v>
          </cell>
          <cell r="F69">
            <v>369</v>
          </cell>
          <cell r="G69" t="str">
            <v>Luke Green</v>
          </cell>
          <cell r="H69" t="str">
            <v>Bracknell AC</v>
          </cell>
          <cell r="I69" t="str">
            <v>U13B</v>
          </cell>
        </row>
        <row r="70">
          <cell r="A70">
            <v>172</v>
          </cell>
          <cell r="B70" t="str">
            <v>Sophie Pritchard</v>
          </cell>
          <cell r="C70" t="str">
            <v>Reading AC</v>
          </cell>
          <cell r="D70" t="str">
            <v>U17W</v>
          </cell>
          <cell r="F70">
            <v>370</v>
          </cell>
          <cell r="G70" t="str">
            <v>Paul Neale</v>
          </cell>
          <cell r="H70" t="str">
            <v>Enfield and Haringey AC</v>
          </cell>
          <cell r="I70" t="str">
            <v>SM</v>
          </cell>
        </row>
        <row r="71">
          <cell r="A71">
            <v>173</v>
          </cell>
          <cell r="B71" t="str">
            <v>Imogen Cook</v>
          </cell>
          <cell r="C71" t="str">
            <v>Bracknell AC</v>
          </cell>
          <cell r="D71" t="str">
            <v>SW</v>
          </cell>
          <cell r="F71">
            <v>371</v>
          </cell>
          <cell r="G71" t="str">
            <v>Lucas Tallon Viejo</v>
          </cell>
          <cell r="H71" t="str">
            <v>Reading AC</v>
          </cell>
          <cell r="I71" t="str">
            <v>U13B</v>
          </cell>
        </row>
        <row r="72">
          <cell r="A72">
            <v>174</v>
          </cell>
          <cell r="B72" t="str">
            <v>Olivia D'Aversa</v>
          </cell>
          <cell r="C72" t="str">
            <v>Maidenhead AC</v>
          </cell>
          <cell r="D72" t="str">
            <v>U15G</v>
          </cell>
          <cell r="F72">
            <v>372</v>
          </cell>
          <cell r="G72" t="str">
            <v>Kyle Milton</v>
          </cell>
          <cell r="H72" t="str">
            <v>Bracknell AC</v>
          </cell>
          <cell r="I72" t="str">
            <v>U17M</v>
          </cell>
        </row>
        <row r="73">
          <cell r="A73">
            <v>175</v>
          </cell>
          <cell r="B73" t="str">
            <v>Naomi Harris</v>
          </cell>
          <cell r="C73" t="str">
            <v>Reading AC</v>
          </cell>
          <cell r="D73" t="str">
            <v>U15G</v>
          </cell>
          <cell r="F73">
            <v>373</v>
          </cell>
          <cell r="G73" t="str">
            <v>James Radford</v>
          </cell>
          <cell r="H73" t="str">
            <v>Slough Junior AC</v>
          </cell>
          <cell r="I73" t="str">
            <v>U15B</v>
          </cell>
        </row>
        <row r="74">
          <cell r="A74">
            <v>176</v>
          </cell>
          <cell r="B74" t="str">
            <v>Amy Smith</v>
          </cell>
          <cell r="C74" t="str">
            <v>Reading AC</v>
          </cell>
          <cell r="D74" t="str">
            <v>U15G</v>
          </cell>
          <cell r="F74">
            <v>374</v>
          </cell>
          <cell r="G74" t="str">
            <v>Marcus Bailey</v>
          </cell>
          <cell r="H74" t="str">
            <v>Bracknell AC</v>
          </cell>
          <cell r="I74" t="str">
            <v>U15B</v>
          </cell>
        </row>
        <row r="75">
          <cell r="A75">
            <v>177</v>
          </cell>
          <cell r="B75" t="str">
            <v>Emily Barrett</v>
          </cell>
          <cell r="C75" t="str">
            <v>WSEH AC</v>
          </cell>
          <cell r="D75" t="str">
            <v>SW</v>
          </cell>
          <cell r="F75">
            <v>375</v>
          </cell>
          <cell r="G75" t="str">
            <v>Stuart Bladon</v>
          </cell>
          <cell r="H75" t="str">
            <v>Team Kennet</v>
          </cell>
          <cell r="I75" t="str">
            <v>U17M</v>
          </cell>
        </row>
        <row r="76">
          <cell r="A76">
            <v>178</v>
          </cell>
          <cell r="B76" t="str">
            <v>Lara Croft</v>
          </cell>
          <cell r="C76" t="str">
            <v>Bracknell AC</v>
          </cell>
          <cell r="D76" t="str">
            <v>U15G</v>
          </cell>
          <cell r="F76">
            <v>376</v>
          </cell>
          <cell r="G76" t="str">
            <v>Hector Daniel</v>
          </cell>
          <cell r="H76" t="str">
            <v>Bracknell AC</v>
          </cell>
          <cell r="I76" t="str">
            <v>U13B</v>
          </cell>
        </row>
        <row r="77">
          <cell r="A77">
            <v>179</v>
          </cell>
          <cell r="B77" t="str">
            <v>Lisa Kingsbury</v>
          </cell>
          <cell r="C77" t="str">
            <v>Bracknell AC</v>
          </cell>
          <cell r="D77" t="str">
            <v>U17W</v>
          </cell>
          <cell r="F77">
            <v>377</v>
          </cell>
          <cell r="G77" t="str">
            <v>Zach Montgomery</v>
          </cell>
          <cell r="H77" t="str">
            <v>Team Kennet</v>
          </cell>
          <cell r="I77" t="str">
            <v>U17M</v>
          </cell>
        </row>
        <row r="78">
          <cell r="A78">
            <v>180</v>
          </cell>
          <cell r="B78" t="str">
            <v>Emily Larsen</v>
          </cell>
          <cell r="C78" t="str">
            <v>Reading AC</v>
          </cell>
          <cell r="D78" t="str">
            <v>U13G</v>
          </cell>
          <cell r="F78">
            <v>378</v>
          </cell>
          <cell r="G78" t="str">
            <v>Aleksandr Robbins</v>
          </cell>
          <cell r="H78" t="str">
            <v>Bracknell AC</v>
          </cell>
          <cell r="I78" t="str">
            <v>U13B</v>
          </cell>
        </row>
        <row r="79">
          <cell r="A79">
            <v>181</v>
          </cell>
          <cell r="B79" t="str">
            <v>Suzanne Liverseidge</v>
          </cell>
          <cell r="C79" t="str">
            <v>Bracknell AC</v>
          </cell>
          <cell r="D79" t="str">
            <v>U17W</v>
          </cell>
          <cell r="F79">
            <v>379</v>
          </cell>
          <cell r="G79" t="str">
            <v>Danny Wessely</v>
          </cell>
          <cell r="H79" t="str">
            <v>Bracknell AC</v>
          </cell>
          <cell r="I79" t="str">
            <v>U15B</v>
          </cell>
        </row>
        <row r="80">
          <cell r="A80">
            <v>182</v>
          </cell>
          <cell r="B80" t="str">
            <v>Susannah Mair</v>
          </cell>
          <cell r="C80" t="str">
            <v>Bracknell AC</v>
          </cell>
          <cell r="D80" t="str">
            <v>U15G</v>
          </cell>
          <cell r="F80">
            <v>380</v>
          </cell>
          <cell r="G80" t="str">
            <v>Isaac Young</v>
          </cell>
          <cell r="H80" t="str">
            <v>Bracknell AC</v>
          </cell>
          <cell r="I80" t="str">
            <v>U13B</v>
          </cell>
        </row>
        <row r="81">
          <cell r="A81">
            <v>183</v>
          </cell>
          <cell r="B81" t="str">
            <v>Anna Montagne</v>
          </cell>
          <cell r="C81" t="str">
            <v>Team Kennet</v>
          </cell>
          <cell r="D81" t="str">
            <v>U15G</v>
          </cell>
          <cell r="F81">
            <v>381</v>
          </cell>
          <cell r="G81" t="str">
            <v>James Berry</v>
          </cell>
          <cell r="H81" t="str">
            <v>Bracknell AC</v>
          </cell>
          <cell r="I81" t="str">
            <v>U13B</v>
          </cell>
        </row>
        <row r="82">
          <cell r="A82">
            <v>184</v>
          </cell>
          <cell r="B82" t="str">
            <v>Matilda Robinson</v>
          </cell>
          <cell r="C82" t="str">
            <v>Bracknell AC</v>
          </cell>
          <cell r="D82" t="str">
            <v>U15G</v>
          </cell>
          <cell r="F82">
            <v>382</v>
          </cell>
          <cell r="G82" t="str">
            <v>Torin Brooks</v>
          </cell>
          <cell r="H82" t="str">
            <v>Bracknell AC</v>
          </cell>
          <cell r="I82" t="str">
            <v>U15B</v>
          </cell>
        </row>
        <row r="83">
          <cell r="A83">
            <v>185</v>
          </cell>
          <cell r="B83" t="str">
            <v>Amelia Wilks</v>
          </cell>
          <cell r="C83" t="str">
            <v>Bracknell AC</v>
          </cell>
          <cell r="D83" t="str">
            <v>U17W</v>
          </cell>
          <cell r="F83">
            <v>383</v>
          </cell>
          <cell r="G83" t="str">
            <v>Joe Carless</v>
          </cell>
          <cell r="H83" t="str">
            <v>Bracknell AC</v>
          </cell>
          <cell r="I83" t="str">
            <v>U15B</v>
          </cell>
        </row>
        <row r="84">
          <cell r="A84">
            <v>186</v>
          </cell>
          <cell r="B84" t="str">
            <v>Amy Young</v>
          </cell>
          <cell r="C84" t="str">
            <v>WSEH AC</v>
          </cell>
          <cell r="D84" t="str">
            <v>U15G</v>
          </cell>
          <cell r="F84">
            <v>384</v>
          </cell>
          <cell r="G84" t="str">
            <v>Matthew Chidede</v>
          </cell>
          <cell r="H84" t="str">
            <v>Bracknell AC</v>
          </cell>
          <cell r="I84" t="str">
            <v>U15B</v>
          </cell>
        </row>
        <row r="85">
          <cell r="A85">
            <v>187</v>
          </cell>
          <cell r="B85" t="str">
            <v>Jasmine Young</v>
          </cell>
          <cell r="C85" t="str">
            <v>WSEH AC</v>
          </cell>
          <cell r="D85" t="str">
            <v>U15G</v>
          </cell>
          <cell r="F85">
            <v>385</v>
          </cell>
          <cell r="G85" t="str">
            <v>James Daly</v>
          </cell>
          <cell r="H85" t="str">
            <v>Bracknell AC</v>
          </cell>
          <cell r="I85" t="str">
            <v>JM</v>
          </cell>
        </row>
        <row r="86">
          <cell r="A86">
            <v>188</v>
          </cell>
          <cell r="B86" t="str">
            <v>Maisie Jeger</v>
          </cell>
          <cell r="C86" t="str">
            <v>Southampton AC</v>
          </cell>
          <cell r="D86" t="str">
            <v>U15G</v>
          </cell>
          <cell r="F86">
            <v>386</v>
          </cell>
          <cell r="G86" t="str">
            <v>Reuben Jones</v>
          </cell>
          <cell r="H86" t="str">
            <v>Reading AC</v>
          </cell>
          <cell r="I86" t="str">
            <v>U13B</v>
          </cell>
        </row>
        <row r="87">
          <cell r="A87">
            <v>189</v>
          </cell>
          <cell r="B87" t="str">
            <v>Harriet Jones</v>
          </cell>
          <cell r="C87" t="str">
            <v>WSEH AC</v>
          </cell>
          <cell r="D87" t="str">
            <v>SW</v>
          </cell>
          <cell r="F87">
            <v>387</v>
          </cell>
          <cell r="G87" t="str">
            <v>Richard Larsen</v>
          </cell>
          <cell r="H87" t="str">
            <v>Bracknell AC</v>
          </cell>
          <cell r="I87" t="str">
            <v>SM</v>
          </cell>
        </row>
        <row r="88">
          <cell r="A88">
            <v>190</v>
          </cell>
          <cell r="B88" t="str">
            <v>Hannah Roberts</v>
          </cell>
          <cell r="C88" t="str">
            <v>Bracknell AC</v>
          </cell>
          <cell r="D88" t="str">
            <v>U15G</v>
          </cell>
          <cell r="F88">
            <v>388</v>
          </cell>
          <cell r="G88" t="str">
            <v>Matthew Rawles</v>
          </cell>
          <cell r="H88" t="str">
            <v>Reading AC</v>
          </cell>
          <cell r="I88" t="str">
            <v>U13B</v>
          </cell>
        </row>
        <row r="89">
          <cell r="A89">
            <v>191</v>
          </cell>
          <cell r="B89" t="str">
            <v>Abbie Sillett</v>
          </cell>
          <cell r="C89" t="str">
            <v>Bracknell AC</v>
          </cell>
          <cell r="D89" t="str">
            <v>U15G</v>
          </cell>
          <cell r="F89">
            <v>389</v>
          </cell>
          <cell r="G89" t="str">
            <v>Sam Russell</v>
          </cell>
          <cell r="H89" t="str">
            <v>Bracknell AC</v>
          </cell>
          <cell r="I89" t="str">
            <v>JM</v>
          </cell>
        </row>
        <row r="90">
          <cell r="A90">
            <v>192</v>
          </cell>
          <cell r="B90" t="str">
            <v>Francesca Blackwell</v>
          </cell>
          <cell r="C90" t="str">
            <v>Bracknell AC</v>
          </cell>
          <cell r="D90" t="str">
            <v>U15G</v>
          </cell>
          <cell r="F90">
            <v>390</v>
          </cell>
          <cell r="G90" t="str">
            <v>Hal Rust-D'Eye</v>
          </cell>
          <cell r="H90" t="str">
            <v>Reading AC</v>
          </cell>
          <cell r="I90" t="str">
            <v>U13B</v>
          </cell>
        </row>
        <row r="91">
          <cell r="A91">
            <v>193</v>
          </cell>
          <cell r="B91" t="str">
            <v>Jemima Crocker</v>
          </cell>
          <cell r="C91" t="str">
            <v>Reading AC</v>
          </cell>
          <cell r="D91" t="str">
            <v>U13G</v>
          </cell>
          <cell r="F91">
            <v>391</v>
          </cell>
          <cell r="G91" t="str">
            <v>Joshua Zeller</v>
          </cell>
          <cell r="H91" t="str">
            <v>Bracknell AC</v>
          </cell>
          <cell r="I91" t="str">
            <v>U17M</v>
          </cell>
        </row>
        <row r="92">
          <cell r="A92">
            <v>194</v>
          </cell>
          <cell r="B92" t="str">
            <v>Lucy Rothwell</v>
          </cell>
          <cell r="C92" t="str">
            <v>Bracknell AC</v>
          </cell>
          <cell r="D92" t="str">
            <v>U15G</v>
          </cell>
          <cell r="F92">
            <v>392</v>
          </cell>
          <cell r="G92" t="str">
            <v>Ryan Bonifas</v>
          </cell>
          <cell r="H92" t="str">
            <v>Basingstoke and Mid Hants AC</v>
          </cell>
          <cell r="I92" t="str">
            <v>SM</v>
          </cell>
        </row>
        <row r="93">
          <cell r="A93">
            <v>195</v>
          </cell>
          <cell r="B93" t="str">
            <v>Jodie Smith</v>
          </cell>
          <cell r="C93" t="str">
            <v>WSEH AC</v>
          </cell>
          <cell r="D93" t="str">
            <v>U17W</v>
          </cell>
          <cell r="F93">
            <v>393</v>
          </cell>
          <cell r="G93" t="str">
            <v>Harry Davis</v>
          </cell>
          <cell r="H93" t="str">
            <v>Team Kennet</v>
          </cell>
          <cell r="I93" t="str">
            <v>U13B</v>
          </cell>
        </row>
        <row r="94">
          <cell r="A94">
            <v>196</v>
          </cell>
          <cell r="B94" t="str">
            <v>Emily Spencer-Jones</v>
          </cell>
          <cell r="C94" t="str">
            <v>Bracknell AC</v>
          </cell>
          <cell r="D94" t="str">
            <v>U17W</v>
          </cell>
          <cell r="F94">
            <v>394</v>
          </cell>
          <cell r="G94" t="str">
            <v>Alex Spratley-Kemp</v>
          </cell>
          <cell r="H94" t="str">
            <v>Reading AC</v>
          </cell>
          <cell r="I94" t="str">
            <v>JM</v>
          </cell>
        </row>
        <row r="95">
          <cell r="A95">
            <v>197</v>
          </cell>
          <cell r="B95" t="str">
            <v>Kirsty Walker</v>
          </cell>
          <cell r="C95" t="str">
            <v>Reading AC</v>
          </cell>
          <cell r="D95" t="str">
            <v>JW</v>
          </cell>
          <cell r="F95">
            <v>395</v>
          </cell>
          <cell r="G95" t="str">
            <v>Oliver Barrett</v>
          </cell>
          <cell r="H95" t="str">
            <v>Bracknell AC</v>
          </cell>
          <cell r="I95" t="str">
            <v>U13B</v>
          </cell>
        </row>
        <row r="96">
          <cell r="A96">
            <v>198</v>
          </cell>
          <cell r="B96" t="str">
            <v>Imogene Cook</v>
          </cell>
          <cell r="C96" t="str">
            <v>Bracknell AC</v>
          </cell>
          <cell r="D96" t="str">
            <v>U15G</v>
          </cell>
          <cell r="F96">
            <v>396</v>
          </cell>
          <cell r="G96" t="str">
            <v>Oliver Carroll</v>
          </cell>
          <cell r="H96" t="str">
            <v>WSEH AC</v>
          </cell>
          <cell r="I96" t="str">
            <v>SM</v>
          </cell>
        </row>
        <row r="97">
          <cell r="A97">
            <v>199</v>
          </cell>
          <cell r="B97" t="str">
            <v>Natasha Norris</v>
          </cell>
          <cell r="C97" t="str">
            <v>Bracknell AC</v>
          </cell>
          <cell r="D97" t="str">
            <v>SW</v>
          </cell>
          <cell r="F97">
            <v>397</v>
          </cell>
          <cell r="G97" t="str">
            <v>Alex Haydock-Wilson</v>
          </cell>
          <cell r="H97" t="str">
            <v>WSEH AC</v>
          </cell>
          <cell r="I97" t="str">
            <v>JM</v>
          </cell>
        </row>
        <row r="98">
          <cell r="A98">
            <v>200</v>
          </cell>
          <cell r="B98" t="str">
            <v>Amber Bailey</v>
          </cell>
          <cell r="C98" t="str">
            <v>Bracknell AC</v>
          </cell>
          <cell r="D98" t="str">
            <v>U13G</v>
          </cell>
          <cell r="F98">
            <v>398</v>
          </cell>
          <cell r="G98" t="str">
            <v>Olly Joint</v>
          </cell>
          <cell r="H98" t="str">
            <v>Bracknell AC</v>
          </cell>
          <cell r="I98" t="str">
            <v>U17M</v>
          </cell>
        </row>
        <row r="99">
          <cell r="A99">
            <v>201</v>
          </cell>
          <cell r="B99" t="str">
            <v>Elena Carey</v>
          </cell>
          <cell r="C99" t="str">
            <v>Bracknell AC</v>
          </cell>
          <cell r="D99" t="str">
            <v>JW</v>
          </cell>
          <cell r="F99">
            <v>399</v>
          </cell>
          <cell r="G99" t="str">
            <v>Oliver Mcarthur</v>
          </cell>
          <cell r="H99" t="str">
            <v>WSEH AC</v>
          </cell>
          <cell r="I99" t="str">
            <v>U17M</v>
          </cell>
        </row>
        <row r="100">
          <cell r="A100">
            <v>202</v>
          </cell>
          <cell r="B100" t="str">
            <v>Sophie Carless</v>
          </cell>
          <cell r="C100" t="str">
            <v>Bracknell AC</v>
          </cell>
          <cell r="D100" t="str">
            <v>U13G</v>
          </cell>
          <cell r="F100">
            <v>400</v>
          </cell>
          <cell r="G100" t="str">
            <v>Josh Mears</v>
          </cell>
          <cell r="H100" t="str">
            <v>Bracknell AC</v>
          </cell>
          <cell r="I100" t="str">
            <v>U17M</v>
          </cell>
        </row>
        <row r="101">
          <cell r="A101">
            <v>203</v>
          </cell>
          <cell r="B101" t="str">
            <v>Mia Greenidge-Knell</v>
          </cell>
          <cell r="C101" t="str">
            <v>Reading AC</v>
          </cell>
          <cell r="D101" t="str">
            <v>U13G</v>
          </cell>
          <cell r="F101">
            <v>401</v>
          </cell>
          <cell r="G101" t="str">
            <v>Jack Millar</v>
          </cell>
          <cell r="H101" t="str">
            <v>Reading AC</v>
          </cell>
          <cell r="I101" t="str">
            <v>JM</v>
          </cell>
        </row>
        <row r="102">
          <cell r="A102">
            <v>204</v>
          </cell>
          <cell r="B102" t="str">
            <v>Amy Holder</v>
          </cell>
          <cell r="C102" t="str">
            <v>WSEH AC</v>
          </cell>
          <cell r="D102" t="str">
            <v>SW</v>
          </cell>
          <cell r="F102">
            <v>402</v>
          </cell>
          <cell r="G102" t="str">
            <v>Oliver Moor</v>
          </cell>
          <cell r="H102" t="str">
            <v>Reading AC</v>
          </cell>
          <cell r="I102" t="str">
            <v>U15B</v>
          </cell>
        </row>
        <row r="103">
          <cell r="A103">
            <v>205</v>
          </cell>
          <cell r="B103" t="str">
            <v>Charlotte Johnson</v>
          </cell>
          <cell r="C103" t="str">
            <v>Bracknell AC</v>
          </cell>
          <cell r="D103" t="str">
            <v>U17W</v>
          </cell>
          <cell r="F103">
            <v>403</v>
          </cell>
          <cell r="G103" t="str">
            <v>Ridwaan Omar</v>
          </cell>
          <cell r="H103" t="str">
            <v>WSEH AC</v>
          </cell>
          <cell r="I103" t="str">
            <v>U17M</v>
          </cell>
        </row>
        <row r="104">
          <cell r="A104">
            <v>206</v>
          </cell>
          <cell r="B104" t="str">
            <v>Megan Sommerville- Bailey</v>
          </cell>
          <cell r="C104" t="str">
            <v>Reading AC</v>
          </cell>
          <cell r="D104" t="str">
            <v>U13G</v>
          </cell>
          <cell r="F104">
            <v>404</v>
          </cell>
          <cell r="G104" t="str">
            <v>Ethan Tattersall</v>
          </cell>
          <cell r="H104" t="str">
            <v>WSEH AC</v>
          </cell>
          <cell r="I104" t="str">
            <v>JM</v>
          </cell>
        </row>
        <row r="105">
          <cell r="A105">
            <v>207</v>
          </cell>
          <cell r="B105" t="str">
            <v>Hannah Stone</v>
          </cell>
          <cell r="C105" t="str">
            <v>Bracknell AC</v>
          </cell>
          <cell r="D105" t="str">
            <v>U15G</v>
          </cell>
          <cell r="F105">
            <v>405</v>
          </cell>
          <cell r="G105" t="str">
            <v>Moses Tonade</v>
          </cell>
          <cell r="H105" t="str">
            <v>Bracknell AC</v>
          </cell>
          <cell r="I105" t="str">
            <v>U17M</v>
          </cell>
        </row>
        <row r="106">
          <cell r="A106">
            <v>208</v>
          </cell>
          <cell r="B106" t="str">
            <v>Georgia Whalley</v>
          </cell>
          <cell r="C106" t="str">
            <v>Reading AC</v>
          </cell>
          <cell r="D106" t="str">
            <v>U15G</v>
          </cell>
          <cell r="F106">
            <v>406</v>
          </cell>
          <cell r="G106" t="str">
            <v>Zain Kothari</v>
          </cell>
          <cell r="H106" t="str">
            <v>WSEH AC</v>
          </cell>
          <cell r="I106" t="str">
            <v>U17M</v>
          </cell>
        </row>
        <row r="107">
          <cell r="A107">
            <v>209</v>
          </cell>
          <cell r="B107" t="str">
            <v>Renee Whalley</v>
          </cell>
          <cell r="C107" t="str">
            <v>Reading AC</v>
          </cell>
          <cell r="D107" t="str">
            <v>U15G</v>
          </cell>
          <cell r="F107">
            <v>407</v>
          </cell>
          <cell r="G107" t="str">
            <v>Samuel Aaron</v>
          </cell>
          <cell r="H107" t="str">
            <v>Bracknell AC</v>
          </cell>
          <cell r="I107" t="str">
            <v>U15B</v>
          </cell>
        </row>
        <row r="108">
          <cell r="A108">
            <v>210</v>
          </cell>
          <cell r="B108" t="str">
            <v>Leah Spratley-Kemp</v>
          </cell>
          <cell r="C108" t="str">
            <v>Reading AC</v>
          </cell>
          <cell r="D108" t="str">
            <v>U17W</v>
          </cell>
          <cell r="F108">
            <v>408</v>
          </cell>
          <cell r="G108" t="str">
            <v>Jayden Baker</v>
          </cell>
          <cell r="H108" t="str">
            <v>Bracknell AC</v>
          </cell>
          <cell r="I108" t="str">
            <v>U17M</v>
          </cell>
        </row>
        <row r="109">
          <cell r="A109">
            <v>211</v>
          </cell>
          <cell r="B109" t="str">
            <v>Charlotte Absolom</v>
          </cell>
          <cell r="C109" t="str">
            <v>Team Kennet</v>
          </cell>
          <cell r="D109" t="str">
            <v>U13G</v>
          </cell>
          <cell r="F109">
            <v>409</v>
          </cell>
          <cell r="G109" t="str">
            <v>Zachary Baker</v>
          </cell>
          <cell r="H109" t="str">
            <v>Bracknell AC</v>
          </cell>
          <cell r="I109" t="str">
            <v>U15B</v>
          </cell>
        </row>
        <row r="110">
          <cell r="A110">
            <v>212</v>
          </cell>
          <cell r="B110" t="str">
            <v>Ilyia Mears  </v>
          </cell>
          <cell r="C110" t="str">
            <v>Bracknell AC</v>
          </cell>
          <cell r="D110" t="str">
            <v>U15G</v>
          </cell>
          <cell r="F110">
            <v>410</v>
          </cell>
          <cell r="G110" t="str">
            <v>Max Borgnis</v>
          </cell>
          <cell r="H110" t="str">
            <v>Bracknell AC</v>
          </cell>
          <cell r="I110" t="str">
            <v>U17M</v>
          </cell>
        </row>
        <row r="111">
          <cell r="A111">
            <v>213</v>
          </cell>
          <cell r="B111" t="str">
            <v>Ciara Rainey</v>
          </cell>
          <cell r="C111" t="str">
            <v>Bracknell AC</v>
          </cell>
          <cell r="D111" t="str">
            <v>U15G</v>
          </cell>
          <cell r="F111">
            <v>411</v>
          </cell>
          <cell r="G111" t="str">
            <v>Jake Brech</v>
          </cell>
          <cell r="H111" t="str">
            <v>Slough Junior AC</v>
          </cell>
          <cell r="I111" t="str">
            <v>U17M</v>
          </cell>
        </row>
        <row r="112">
          <cell r="A112">
            <v>214</v>
          </cell>
          <cell r="B112" t="str">
            <v>Lauren Shaw</v>
          </cell>
          <cell r="C112" t="str">
            <v>Bracknell AC</v>
          </cell>
          <cell r="D112" t="str">
            <v>SW</v>
          </cell>
          <cell r="F112">
            <v>412</v>
          </cell>
          <cell r="G112" t="str">
            <v>Max Brech</v>
          </cell>
          <cell r="H112" t="str">
            <v>Slough Junior AC</v>
          </cell>
          <cell r="I112" t="str">
            <v>U15B</v>
          </cell>
        </row>
        <row r="113">
          <cell r="A113">
            <v>215</v>
          </cell>
          <cell r="B113" t="str">
            <v>Sarah Melbourne</v>
          </cell>
          <cell r="C113" t="str">
            <v>WSEH AC</v>
          </cell>
          <cell r="D113" t="str">
            <v>SW</v>
          </cell>
          <cell r="F113">
            <v>413</v>
          </cell>
          <cell r="G113" t="str">
            <v>Thomas D'abreo</v>
          </cell>
          <cell r="H113" t="str">
            <v>Bracknell AC</v>
          </cell>
          <cell r="I113" t="str">
            <v>U15B</v>
          </cell>
        </row>
        <row r="114">
          <cell r="A114">
            <v>216</v>
          </cell>
          <cell r="B114" t="str">
            <v>Orla Breslin</v>
          </cell>
          <cell r="C114" t="str">
            <v>Bracknell AC</v>
          </cell>
          <cell r="D114" t="str">
            <v>U17W</v>
          </cell>
          <cell r="F114">
            <v>414</v>
          </cell>
          <cell r="G114" t="str">
            <v>Matthew Dilley</v>
          </cell>
          <cell r="H114" t="str">
            <v>Wycombe Phoenix Harriers</v>
          </cell>
          <cell r="I114" t="str">
            <v>U15B</v>
          </cell>
        </row>
        <row r="115">
          <cell r="A115">
            <v>217</v>
          </cell>
          <cell r="B115" t="str">
            <v>Mai Brown</v>
          </cell>
          <cell r="C115" t="str">
            <v>Reading AC</v>
          </cell>
          <cell r="D115" t="str">
            <v>U17W</v>
          </cell>
          <cell r="F115">
            <v>415</v>
          </cell>
          <cell r="G115" t="str">
            <v>Dami Famakin</v>
          </cell>
          <cell r="H115" t="str">
            <v>WSEH AC</v>
          </cell>
          <cell r="I115" t="str">
            <v>SM</v>
          </cell>
        </row>
        <row r="116">
          <cell r="A116">
            <v>218</v>
          </cell>
          <cell r="B116" t="str">
            <v>Liliana Burn</v>
          </cell>
          <cell r="C116" t="str">
            <v>WSEH AC</v>
          </cell>
          <cell r="D116" t="str">
            <v>U15G</v>
          </cell>
          <cell r="F116">
            <v>416</v>
          </cell>
          <cell r="G116" t="str">
            <v>Henry Fieldsend</v>
          </cell>
          <cell r="H116" t="str">
            <v>Bracknell AC</v>
          </cell>
          <cell r="I116" t="str">
            <v>U15B</v>
          </cell>
        </row>
        <row r="117">
          <cell r="A117">
            <v>219</v>
          </cell>
          <cell r="B117" t="str">
            <v>Ella D'abreo</v>
          </cell>
          <cell r="C117" t="str">
            <v>Bracknell AC</v>
          </cell>
          <cell r="D117" t="str">
            <v>U17W</v>
          </cell>
          <cell r="F117">
            <v>417</v>
          </cell>
          <cell r="G117" t="str">
            <v>Ilias Hadeq</v>
          </cell>
          <cell r="H117" t="str">
            <v>Bracknell AC</v>
          </cell>
          <cell r="I117" t="str">
            <v>JM</v>
          </cell>
        </row>
        <row r="118">
          <cell r="A118">
            <v>220</v>
          </cell>
          <cell r="B118" t="str">
            <v>Olivia Downey</v>
          </cell>
          <cell r="C118" t="str">
            <v>WSEH AC</v>
          </cell>
          <cell r="D118" t="str">
            <v>U15G</v>
          </cell>
          <cell r="F118">
            <v>418</v>
          </cell>
          <cell r="G118" t="str">
            <v>Harry Henson</v>
          </cell>
          <cell r="H118" t="str">
            <v>Bracknell AC</v>
          </cell>
          <cell r="I118" t="str">
            <v>JM</v>
          </cell>
        </row>
        <row r="119">
          <cell r="A119">
            <v>221</v>
          </cell>
          <cell r="B119" t="str">
            <v>Fatou Gaye</v>
          </cell>
          <cell r="C119" t="str">
            <v>Reading AC</v>
          </cell>
          <cell r="D119" t="str">
            <v>U15G</v>
          </cell>
          <cell r="F119">
            <v>419</v>
          </cell>
          <cell r="G119" t="str">
            <v>Rory Naylor</v>
          </cell>
          <cell r="H119" t="str">
            <v>WSEH AC</v>
          </cell>
          <cell r="I119" t="str">
            <v>U17M</v>
          </cell>
        </row>
        <row r="120">
          <cell r="A120">
            <v>222</v>
          </cell>
          <cell r="B120" t="str">
            <v>Ellie Gilder</v>
          </cell>
          <cell r="C120" t="str">
            <v>Reading AC</v>
          </cell>
          <cell r="D120" t="str">
            <v>U15G</v>
          </cell>
          <cell r="F120">
            <v>420</v>
          </cell>
          <cell r="G120" t="str">
            <v>Michael Robbins</v>
          </cell>
          <cell r="H120" t="str">
            <v>Reading AC</v>
          </cell>
          <cell r="I120" t="str">
            <v>SM</v>
          </cell>
        </row>
        <row r="121">
          <cell r="A121">
            <v>223</v>
          </cell>
          <cell r="B121" t="str">
            <v>Megan Gould</v>
          </cell>
          <cell r="C121" t="str">
            <v>Bracknell AC</v>
          </cell>
          <cell r="D121" t="str">
            <v>U13G</v>
          </cell>
          <cell r="F121">
            <v>421</v>
          </cell>
          <cell r="G121" t="str">
            <v>Kevin Snelling</v>
          </cell>
          <cell r="H121" t="str">
            <v>Hercules Wimbledon</v>
          </cell>
          <cell r="I121" t="str">
            <v>SM</v>
          </cell>
        </row>
        <row r="122">
          <cell r="A122">
            <v>224</v>
          </cell>
          <cell r="B122" t="str">
            <v>Marie Halliday</v>
          </cell>
          <cell r="C122" t="str">
            <v>Bracknell AC</v>
          </cell>
          <cell r="D122" t="str">
            <v>U17W</v>
          </cell>
          <cell r="F122">
            <v>422</v>
          </cell>
          <cell r="G122" t="str">
            <v>Robert Tan</v>
          </cell>
          <cell r="H122" t="str">
            <v>Reading AC</v>
          </cell>
          <cell r="I122" t="str">
            <v>SM</v>
          </cell>
        </row>
        <row r="123">
          <cell r="A123">
            <v>225</v>
          </cell>
          <cell r="B123" t="str">
            <v>Rhiannon Larsen</v>
          </cell>
          <cell r="C123" t="str">
            <v>Bracknell AC</v>
          </cell>
          <cell r="D123" t="str">
            <v>JW</v>
          </cell>
          <cell r="F123">
            <v>423</v>
          </cell>
          <cell r="G123" t="str">
            <v>Luke Turner</v>
          </cell>
          <cell r="H123" t="str">
            <v>Bracknell AC</v>
          </cell>
          <cell r="I123" t="str">
            <v>U15B</v>
          </cell>
        </row>
        <row r="124">
          <cell r="A124">
            <v>226</v>
          </cell>
          <cell r="B124" t="str">
            <v>Camilla Linton</v>
          </cell>
          <cell r="C124" t="str">
            <v>Reading AC</v>
          </cell>
          <cell r="D124" t="str">
            <v>U13G</v>
          </cell>
          <cell r="F124">
            <v>424</v>
          </cell>
          <cell r="G124" t="str">
            <v>Harvey Williams</v>
          </cell>
          <cell r="H124" t="str">
            <v>WSEH AC</v>
          </cell>
          <cell r="I124" t="str">
            <v>U15B</v>
          </cell>
        </row>
        <row r="125">
          <cell r="A125">
            <v>227</v>
          </cell>
          <cell r="B125" t="str">
            <v>Charlotte Barrett</v>
          </cell>
          <cell r="C125" t="str">
            <v>Bracknell AC</v>
          </cell>
          <cell r="D125" t="str">
            <v>U13G</v>
          </cell>
          <cell r="F125">
            <v>425</v>
          </cell>
          <cell r="G125" t="str">
            <v>Thomas Anderson</v>
          </cell>
          <cell r="H125" t="str">
            <v>Reading AC</v>
          </cell>
          <cell r="I125" t="str">
            <v>U15B</v>
          </cell>
        </row>
        <row r="126">
          <cell r="A126">
            <v>228</v>
          </cell>
          <cell r="B126" t="str">
            <v>Isabel Deacon</v>
          </cell>
          <cell r="C126" t="str">
            <v>Bracknell AC</v>
          </cell>
          <cell r="D126" t="str">
            <v>JW</v>
          </cell>
          <cell r="F126">
            <v>426</v>
          </cell>
          <cell r="G126" t="str">
            <v>Luke Batup</v>
          </cell>
          <cell r="H126" t="str">
            <v>Bracknell AC</v>
          </cell>
          <cell r="I126" t="str">
            <v>SM</v>
          </cell>
        </row>
        <row r="127">
          <cell r="A127">
            <v>229</v>
          </cell>
          <cell r="B127" t="str">
            <v>Rosana Ercilla</v>
          </cell>
          <cell r="C127" t="str">
            <v>Reading AC</v>
          </cell>
          <cell r="D127" t="str">
            <v>U15G</v>
          </cell>
          <cell r="F127">
            <v>427</v>
          </cell>
          <cell r="G127" t="str">
            <v>Leon Bradshaw</v>
          </cell>
          <cell r="H127" t="str">
            <v>Reading AC</v>
          </cell>
          <cell r="I127" t="str">
            <v>U15B</v>
          </cell>
        </row>
        <row r="128">
          <cell r="A128">
            <v>230</v>
          </cell>
          <cell r="B128" t="str">
            <v>Abigail Hancock</v>
          </cell>
          <cell r="C128" t="str">
            <v>Reading AC</v>
          </cell>
          <cell r="D128" t="str">
            <v>U17W</v>
          </cell>
          <cell r="F128">
            <v>428</v>
          </cell>
          <cell r="G128" t="str">
            <v>Frank Cotter</v>
          </cell>
          <cell r="H128" t="str">
            <v>Bracknell AC</v>
          </cell>
          <cell r="I128" t="str">
            <v>U15B</v>
          </cell>
        </row>
        <row r="129">
          <cell r="A129">
            <v>231</v>
          </cell>
          <cell r="B129" t="str">
            <v>Charlotte Harris</v>
          </cell>
          <cell r="C129" t="str">
            <v>WSEH AC</v>
          </cell>
          <cell r="D129" t="str">
            <v>JW</v>
          </cell>
          <cell r="F129">
            <v>429</v>
          </cell>
          <cell r="G129" t="str">
            <v>Ben Findlay</v>
          </cell>
          <cell r="H129" t="str">
            <v>WSEH AC</v>
          </cell>
          <cell r="I129" t="str">
            <v>SM</v>
          </cell>
        </row>
        <row r="130">
          <cell r="A130">
            <v>232</v>
          </cell>
          <cell r="B130" t="str">
            <v>Eloisa Harris</v>
          </cell>
          <cell r="C130" t="str">
            <v>WSEH AC</v>
          </cell>
          <cell r="D130" t="str">
            <v>U15G</v>
          </cell>
          <cell r="F130">
            <v>430</v>
          </cell>
          <cell r="G130" t="str">
            <v>Malachi Henry</v>
          </cell>
          <cell r="H130" t="str">
            <v>Reading AC</v>
          </cell>
          <cell r="I130" t="str">
            <v>U17M</v>
          </cell>
        </row>
        <row r="131">
          <cell r="A131">
            <v>233</v>
          </cell>
          <cell r="B131" t="str">
            <v>Katie Holt</v>
          </cell>
          <cell r="C131" t="str">
            <v>Reading AC</v>
          </cell>
          <cell r="D131" t="str">
            <v>JW</v>
          </cell>
          <cell r="F131">
            <v>431</v>
          </cell>
          <cell r="G131" t="str">
            <v>Peter Holt</v>
          </cell>
          <cell r="H131" t="str">
            <v>Reading AC</v>
          </cell>
          <cell r="I131" t="str">
            <v>U17M</v>
          </cell>
        </row>
        <row r="132">
          <cell r="A132">
            <v>234</v>
          </cell>
          <cell r="B132" t="str">
            <v>Mia Leonard</v>
          </cell>
          <cell r="C132" t="str">
            <v>Reading AC</v>
          </cell>
          <cell r="D132" t="str">
            <v>U13G</v>
          </cell>
          <cell r="F132">
            <v>432</v>
          </cell>
          <cell r="G132" t="str">
            <v>Elliott Lowrie</v>
          </cell>
          <cell r="H132" t="str">
            <v>WSEH AC</v>
          </cell>
          <cell r="I132" t="str">
            <v>U15B</v>
          </cell>
        </row>
        <row r="133">
          <cell r="A133">
            <v>235</v>
          </cell>
          <cell r="B133" t="str">
            <v>Isla Page</v>
          </cell>
          <cell r="C133" t="str">
            <v>Maidenhead AC</v>
          </cell>
          <cell r="D133" t="str">
            <v>U13G</v>
          </cell>
          <cell r="F133">
            <v>433</v>
          </cell>
          <cell r="G133" t="str">
            <v>Elijah Oladunjoye</v>
          </cell>
          <cell r="H133" t="str">
            <v>Slough Junior AC</v>
          </cell>
          <cell r="I133" t="str">
            <v>U15B</v>
          </cell>
        </row>
        <row r="134">
          <cell r="A134">
            <v>236</v>
          </cell>
          <cell r="B134" t="str">
            <v>Naomi Sutton</v>
          </cell>
          <cell r="C134" t="str">
            <v>Reading AC</v>
          </cell>
          <cell r="D134" t="str">
            <v>U13G</v>
          </cell>
          <cell r="F134">
            <v>434</v>
          </cell>
          <cell r="G134" t="str">
            <v>John Oladunjoye</v>
          </cell>
          <cell r="H134" t="str">
            <v>Slough Junior AC</v>
          </cell>
          <cell r="I134" t="str">
            <v>U17M</v>
          </cell>
        </row>
        <row r="135">
          <cell r="A135">
            <v>237</v>
          </cell>
          <cell r="B135" t="str">
            <v>Livingproof Aguele</v>
          </cell>
          <cell r="C135" t="str">
            <v>WSEH AC</v>
          </cell>
          <cell r="D135" t="str">
            <v>U15G</v>
          </cell>
          <cell r="F135">
            <v>435</v>
          </cell>
          <cell r="G135" t="str">
            <v>Matthew Rawlings</v>
          </cell>
          <cell r="H135" t="str">
            <v>Reading AC</v>
          </cell>
          <cell r="I135" t="str">
            <v>JM</v>
          </cell>
        </row>
        <row r="136">
          <cell r="A136">
            <v>238</v>
          </cell>
          <cell r="B136" t="str">
            <v>Natasha Bennett</v>
          </cell>
          <cell r="C136" t="str">
            <v>Bracknell AC</v>
          </cell>
          <cell r="D136" t="str">
            <v>U17W</v>
          </cell>
          <cell r="F136">
            <v>436</v>
          </cell>
          <cell r="G136" t="str">
            <v>Ben Rollings</v>
          </cell>
          <cell r="H136" t="str">
            <v>Reading AC</v>
          </cell>
          <cell r="I136" t="str">
            <v>U17M</v>
          </cell>
        </row>
        <row r="137">
          <cell r="A137">
            <v>239</v>
          </cell>
          <cell r="B137" t="str">
            <v>Phoebe Hoaen</v>
          </cell>
          <cell r="C137" t="str">
            <v>Team Kennet</v>
          </cell>
          <cell r="D137" t="str">
            <v>U15G</v>
          </cell>
          <cell r="F137">
            <v>437</v>
          </cell>
          <cell r="G137" t="str">
            <v>Peter Crisp</v>
          </cell>
          <cell r="H137" t="str">
            <v>Newbury AC</v>
          </cell>
          <cell r="I137" t="str">
            <v>SM</v>
          </cell>
        </row>
        <row r="138">
          <cell r="A138">
            <v>240</v>
          </cell>
          <cell r="B138" t="str">
            <v>Laura House</v>
          </cell>
          <cell r="C138" t="str">
            <v>Maidenhead AC</v>
          </cell>
          <cell r="D138" t="str">
            <v>U17W</v>
          </cell>
          <cell r="F138">
            <v>438</v>
          </cell>
          <cell r="G138" t="str">
            <v>Thomas Day</v>
          </cell>
          <cell r="H138" t="str">
            <v>Slough Junior AC</v>
          </cell>
          <cell r="I138" t="str">
            <v>U13B</v>
          </cell>
        </row>
        <row r="139">
          <cell r="A139">
            <v>241</v>
          </cell>
          <cell r="B139" t="str">
            <v>Nadia Ivanova</v>
          </cell>
          <cell r="C139" t="str">
            <v>Bracknell AC</v>
          </cell>
          <cell r="D139" t="str">
            <v>U15G</v>
          </cell>
          <cell r="F139">
            <v>439</v>
          </cell>
          <cell r="G139" t="str">
            <v>Adam Hassan</v>
          </cell>
          <cell r="H139" t="str">
            <v>Reading AC</v>
          </cell>
          <cell r="I139" t="str">
            <v>SM</v>
          </cell>
        </row>
        <row r="140">
          <cell r="A140">
            <v>242</v>
          </cell>
          <cell r="B140" t="str">
            <v>Lucy James</v>
          </cell>
          <cell r="C140" t="str">
            <v>Bracknell AC</v>
          </cell>
          <cell r="D140" t="str">
            <v>U15G</v>
          </cell>
          <cell r="F140">
            <v>440</v>
          </cell>
          <cell r="G140" t="str">
            <v>Rocco Hudson</v>
          </cell>
          <cell r="H140" t="str">
            <v>WSEH AC</v>
          </cell>
          <cell r="I140" t="str">
            <v>U13B</v>
          </cell>
        </row>
        <row r="141">
          <cell r="A141">
            <v>243</v>
          </cell>
          <cell r="B141" t="str">
            <v>Kitty Mait</v>
          </cell>
          <cell r="C141" t="str">
            <v>Bracknell AC</v>
          </cell>
          <cell r="D141" t="str">
            <v>U13G</v>
          </cell>
          <cell r="F141">
            <v>441</v>
          </cell>
          <cell r="G141" t="str">
            <v>Shaun Hudson</v>
          </cell>
          <cell r="H141" t="str">
            <v>WSEH AC</v>
          </cell>
          <cell r="I141" t="str">
            <v>U17M</v>
          </cell>
        </row>
        <row r="142">
          <cell r="A142">
            <v>244</v>
          </cell>
          <cell r="B142" t="str">
            <v>Olivia Michael</v>
          </cell>
          <cell r="C142" t="str">
            <v>Slough Junior AC</v>
          </cell>
          <cell r="D142" t="str">
            <v>U15G</v>
          </cell>
          <cell r="F142">
            <v>442</v>
          </cell>
          <cell r="G142" t="str">
            <v>Oliver Humphrey</v>
          </cell>
          <cell r="H142" t="str">
            <v>Team Kennet</v>
          </cell>
          <cell r="I142" t="str">
            <v>U13B</v>
          </cell>
        </row>
        <row r="143">
          <cell r="A143">
            <v>245</v>
          </cell>
          <cell r="B143" t="str">
            <v>Rachel Okoro</v>
          </cell>
          <cell r="C143" t="str">
            <v>WSEH AC</v>
          </cell>
          <cell r="D143" t="str">
            <v>U15G</v>
          </cell>
          <cell r="F143">
            <v>443</v>
          </cell>
          <cell r="G143" t="str">
            <v>William Lamptey</v>
          </cell>
          <cell r="H143" t="str">
            <v>Reading AC</v>
          </cell>
          <cell r="I143" t="str">
            <v>SM</v>
          </cell>
        </row>
        <row r="144">
          <cell r="A144">
            <v>246</v>
          </cell>
          <cell r="B144" t="str">
            <v>Anna Pettit</v>
          </cell>
          <cell r="C144" t="str">
            <v>Team Kennet</v>
          </cell>
          <cell r="D144" t="str">
            <v>U15G</v>
          </cell>
          <cell r="F144">
            <v>444</v>
          </cell>
          <cell r="G144" t="str">
            <v>Ashton Macklin</v>
          </cell>
          <cell r="H144" t="str">
            <v>Reading AC</v>
          </cell>
          <cell r="I144" t="str">
            <v>U13B</v>
          </cell>
        </row>
        <row r="145">
          <cell r="A145">
            <v>247</v>
          </cell>
          <cell r="B145" t="str">
            <v>Lily Rolfe</v>
          </cell>
          <cell r="C145" t="str">
            <v>WSEH AC</v>
          </cell>
          <cell r="D145" t="str">
            <v>U15G</v>
          </cell>
          <cell r="F145">
            <v>445</v>
          </cell>
          <cell r="G145" t="str">
            <v>Ben Russell</v>
          </cell>
          <cell r="H145" t="str">
            <v>Bracknell AC</v>
          </cell>
          <cell r="I145" t="str">
            <v>SM</v>
          </cell>
        </row>
        <row r="146">
          <cell r="A146">
            <v>248</v>
          </cell>
          <cell r="B146" t="str">
            <v>Siena Brancato</v>
          </cell>
          <cell r="C146" t="str">
            <v>Cookham RC</v>
          </cell>
          <cell r="D146" t="str">
            <v>U13G</v>
          </cell>
          <cell r="F146">
            <v>446</v>
          </cell>
          <cell r="G146" t="str">
            <v>Feranmi Sanni</v>
          </cell>
          <cell r="H146" t="str">
            <v>Slough Junior AC</v>
          </cell>
          <cell r="I146" t="str">
            <v>U15B</v>
          </cell>
        </row>
        <row r="147">
          <cell r="A147">
            <v>249</v>
          </cell>
          <cell r="B147" t="str">
            <v>Matilda Cole</v>
          </cell>
          <cell r="C147" t="str">
            <v>Bracknell AC</v>
          </cell>
          <cell r="D147" t="str">
            <v>U17W</v>
          </cell>
          <cell r="F147">
            <v>447</v>
          </cell>
          <cell r="G147" t="str">
            <v>Jiwandeep Singh</v>
          </cell>
          <cell r="H147" t="str">
            <v>WSEH AC</v>
          </cell>
          <cell r="I147" t="str">
            <v>JM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67">
      <selection activeCell="Q25" sqref="Q25"/>
    </sheetView>
  </sheetViews>
  <sheetFormatPr defaultColWidth="9.140625" defaultRowHeight="15"/>
  <cols>
    <col min="1" max="1" width="6.7109375" style="16" customWidth="1"/>
    <col min="2" max="2" width="6.7109375" style="2" customWidth="1"/>
    <col min="3" max="3" width="29.421875" style="3" customWidth="1"/>
    <col min="4" max="4" width="25.28125" style="3" customWidth="1"/>
    <col min="5" max="5" width="14.140625" style="4" customWidth="1"/>
    <col min="6" max="6" width="7.00390625" style="5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spans="1:6" ht="15">
      <c r="A5" s="1"/>
      <c r="B5" s="6" t="s">
        <v>3</v>
      </c>
      <c r="D5" s="3" t="s">
        <v>4</v>
      </c>
      <c r="E5" s="7"/>
      <c r="F5" s="8">
        <v>12.3</v>
      </c>
    </row>
    <row r="6" spans="1:6" ht="15">
      <c r="A6" s="9" t="s">
        <v>5</v>
      </c>
      <c r="B6" s="6"/>
      <c r="D6" s="3" t="s">
        <v>6</v>
      </c>
      <c r="E6" s="7"/>
      <c r="F6" s="8"/>
    </row>
    <row r="7" spans="1:6" ht="15">
      <c r="A7" s="9"/>
      <c r="B7" s="6"/>
      <c r="D7" s="3" t="s">
        <v>7</v>
      </c>
      <c r="E7" s="7"/>
      <c r="F7" s="8"/>
    </row>
    <row r="8" spans="1:6" ht="15">
      <c r="A8" s="9"/>
      <c r="B8" s="6"/>
      <c r="D8" s="10" t="s">
        <v>8</v>
      </c>
      <c r="E8" s="7">
        <v>-0.6</v>
      </c>
      <c r="F8" s="8"/>
    </row>
    <row r="9" spans="1:5" ht="15">
      <c r="A9" s="11" t="s">
        <v>9</v>
      </c>
      <c r="B9" s="12" t="s">
        <v>10</v>
      </c>
      <c r="C9" s="13" t="s">
        <v>11</v>
      </c>
      <c r="D9" s="14" t="s">
        <v>12</v>
      </c>
      <c r="E9" s="15" t="s">
        <v>13</v>
      </c>
    </row>
    <row r="10" spans="1:6" ht="15">
      <c r="A10" s="16">
        <v>1</v>
      </c>
      <c r="B10" s="17">
        <v>184</v>
      </c>
      <c r="C10" s="18" t="str">
        <f aca="true" t="shared" si="0" ref="C10:C15">IF(OR($B10=0,$B10=""),"",VLOOKUP($B10,females,2,FALSE))</f>
        <v>Matilda Robinson</v>
      </c>
      <c r="D10" s="18" t="str">
        <f aca="true" t="shared" si="1" ref="D10:D15">IF(OR($B10=0,$B10=""),"",VLOOKUP($B10,females,3,FALSE))</f>
        <v>Bracknell AC</v>
      </c>
      <c r="E10" s="4">
        <v>12.98</v>
      </c>
      <c r="F10" s="5">
        <f>IF(E10="","",IF(E10&gt;F5,"","CBP"))</f>
      </c>
    </row>
    <row r="11" spans="1:5" ht="15">
      <c r="A11" s="16">
        <v>2</v>
      </c>
      <c r="B11" s="17">
        <v>221</v>
      </c>
      <c r="C11" s="18" t="str">
        <f t="shared" si="0"/>
        <v>Fatou Gaye</v>
      </c>
      <c r="D11" s="18" t="str">
        <f t="shared" si="1"/>
        <v>Reading AC</v>
      </c>
      <c r="E11" s="4">
        <v>13.44</v>
      </c>
    </row>
    <row r="12" spans="1:5" ht="15">
      <c r="A12" s="16">
        <v>3</v>
      </c>
      <c r="B12" s="19">
        <v>19</v>
      </c>
      <c r="C12" s="18" t="str">
        <f t="shared" si="0"/>
        <v>Tomilola Owoso</v>
      </c>
      <c r="D12" s="18" t="str">
        <f t="shared" si="1"/>
        <v>AFD AC</v>
      </c>
      <c r="E12" s="4">
        <v>13.84</v>
      </c>
    </row>
    <row r="13" spans="1:5" ht="15">
      <c r="A13" s="16">
        <v>4</v>
      </c>
      <c r="B13" s="20">
        <v>220</v>
      </c>
      <c r="C13" s="18" t="str">
        <f t="shared" si="0"/>
        <v>Olivia Downey</v>
      </c>
      <c r="D13" s="18" t="str">
        <f t="shared" si="1"/>
        <v>WSEH AC</v>
      </c>
      <c r="E13" s="4">
        <v>13.92</v>
      </c>
    </row>
    <row r="14" spans="1:5" ht="15">
      <c r="A14" s="16">
        <v>5</v>
      </c>
      <c r="B14" s="20">
        <v>237</v>
      </c>
      <c r="C14" s="18" t="str">
        <f t="shared" si="0"/>
        <v>Livingproof Aguele</v>
      </c>
      <c r="D14" s="18" t="str">
        <f t="shared" si="1"/>
        <v>WSEH AC</v>
      </c>
      <c r="E14" s="4">
        <v>14.26</v>
      </c>
    </row>
    <row r="15" spans="1:5" ht="15">
      <c r="A15" s="16">
        <v>6</v>
      </c>
      <c r="B15" s="20">
        <v>241</v>
      </c>
      <c r="C15" s="18" t="str">
        <f t="shared" si="0"/>
        <v>Nadia Ivanova</v>
      </c>
      <c r="D15" s="18" t="str">
        <f t="shared" si="1"/>
        <v>Bracknell AC</v>
      </c>
      <c r="E15" s="4">
        <v>14.43</v>
      </c>
    </row>
    <row r="16" spans="1:5" ht="15">
      <c r="A16" s="16">
        <v>7</v>
      </c>
      <c r="B16" s="20">
        <v>258</v>
      </c>
      <c r="C16" s="18" t="s">
        <v>342</v>
      </c>
      <c r="D16" s="18" t="s">
        <v>14</v>
      </c>
      <c r="E16" s="4">
        <v>15.01</v>
      </c>
    </row>
    <row r="17" spans="1:6" ht="15">
      <c r="A17" s="21"/>
      <c r="B17" s="17"/>
      <c r="C17" s="18"/>
      <c r="D17" s="18"/>
      <c r="E17" s="22"/>
      <c r="F17" s="23"/>
    </row>
    <row r="18" spans="1:6" ht="15">
      <c r="A18" s="9" t="s">
        <v>5</v>
      </c>
      <c r="B18" s="6" t="s">
        <v>15</v>
      </c>
      <c r="D18" s="3" t="s">
        <v>4</v>
      </c>
      <c r="E18" s="7"/>
      <c r="F18" s="8">
        <v>12.3</v>
      </c>
    </row>
    <row r="19" spans="1:6" ht="15">
      <c r="A19" s="9"/>
      <c r="B19" s="6"/>
      <c r="D19" s="3" t="s">
        <v>6</v>
      </c>
      <c r="E19" s="7"/>
      <c r="F19" s="8"/>
    </row>
    <row r="20" spans="1:6" ht="15">
      <c r="A20" s="9"/>
      <c r="B20" s="6"/>
      <c r="D20" s="3" t="s">
        <v>7</v>
      </c>
      <c r="E20" s="7"/>
      <c r="F20" s="8"/>
    </row>
    <row r="21" spans="1:6" ht="15">
      <c r="A21" s="9"/>
      <c r="B21" s="6"/>
      <c r="D21" s="10" t="s">
        <v>16</v>
      </c>
      <c r="E21" s="7">
        <v>1.2</v>
      </c>
      <c r="F21" s="8"/>
    </row>
    <row r="22" spans="1:5" ht="15">
      <c r="A22" s="11" t="s">
        <v>9</v>
      </c>
      <c r="B22" s="12" t="s">
        <v>10</v>
      </c>
      <c r="C22" s="13" t="s">
        <v>11</v>
      </c>
      <c r="D22" s="14" t="s">
        <v>12</v>
      </c>
      <c r="E22" s="15" t="s">
        <v>13</v>
      </c>
    </row>
    <row r="23" spans="1:6" ht="15">
      <c r="A23" s="16">
        <v>1</v>
      </c>
      <c r="B23" s="17">
        <v>191</v>
      </c>
      <c r="C23" s="18" t="str">
        <f aca="true" t="shared" si="2" ref="C23:C29">IF(OR($B23=0,$B23=""),"",VLOOKUP($B23,females,2,FALSE))</f>
        <v>Abbie Sillett</v>
      </c>
      <c r="D23" s="18" t="str">
        <f aca="true" t="shared" si="3" ref="D23:D29">IF(OR($B23=0,$B23=""),"",VLOOKUP($B23,females,3,FALSE))</f>
        <v>Bracknell AC</v>
      </c>
      <c r="E23" s="4">
        <v>13.01</v>
      </c>
      <c r="F23" s="5">
        <f>IF(E23="","",IF(E23&gt;F18,"","CBP"))</f>
      </c>
    </row>
    <row r="24" spans="1:5" ht="15">
      <c r="A24" s="16">
        <v>2</v>
      </c>
      <c r="B24" s="17">
        <v>198</v>
      </c>
      <c r="C24" s="18" t="str">
        <f t="shared" si="2"/>
        <v>Imogene Cook</v>
      </c>
      <c r="D24" s="18" t="str">
        <f t="shared" si="3"/>
        <v>Bracknell AC</v>
      </c>
      <c r="E24" s="4">
        <v>13.04</v>
      </c>
    </row>
    <row r="25" spans="1:5" ht="15">
      <c r="A25" s="16">
        <v>3</v>
      </c>
      <c r="B25" s="19">
        <v>146</v>
      </c>
      <c r="C25" s="18" t="str">
        <f t="shared" si="2"/>
        <v>Olivia Phelps</v>
      </c>
      <c r="D25" s="18" t="str">
        <f t="shared" si="3"/>
        <v>Maidenhead AC</v>
      </c>
      <c r="E25" s="4">
        <v>13.32</v>
      </c>
    </row>
    <row r="26" spans="1:5" ht="15">
      <c r="A26" s="16">
        <v>4</v>
      </c>
      <c r="B26" s="20">
        <v>183</v>
      </c>
      <c r="C26" s="18" t="str">
        <f t="shared" si="2"/>
        <v>Anna Montagne</v>
      </c>
      <c r="D26" s="18" t="str">
        <f t="shared" si="3"/>
        <v>Team Kennet</v>
      </c>
      <c r="E26" s="4">
        <v>13.36</v>
      </c>
    </row>
    <row r="27" spans="1:5" ht="15">
      <c r="A27" s="16">
        <v>5</v>
      </c>
      <c r="B27" s="20">
        <v>245</v>
      </c>
      <c r="C27" s="18" t="str">
        <f t="shared" si="2"/>
        <v>Rachel Okoro</v>
      </c>
      <c r="D27" s="18" t="str">
        <f t="shared" si="3"/>
        <v>WSEH AC</v>
      </c>
      <c r="E27" s="4">
        <v>13.39</v>
      </c>
    </row>
    <row r="28" spans="1:5" ht="15">
      <c r="A28" s="16">
        <v>6</v>
      </c>
      <c r="B28" s="20">
        <v>222</v>
      </c>
      <c r="C28" s="18" t="str">
        <f t="shared" si="2"/>
        <v>Ellie Gilder</v>
      </c>
      <c r="D28" s="18" t="str">
        <f t="shared" si="3"/>
        <v>Reading AC</v>
      </c>
      <c r="E28" s="4">
        <v>13.75</v>
      </c>
    </row>
    <row r="29" spans="1:5" ht="15">
      <c r="A29" s="16">
        <v>7</v>
      </c>
      <c r="B29" s="20">
        <v>229</v>
      </c>
      <c r="C29" s="18" t="str">
        <f t="shared" si="2"/>
        <v>Rosana Ercilla</v>
      </c>
      <c r="D29" s="18" t="str">
        <f t="shared" si="3"/>
        <v>Reading AC</v>
      </c>
      <c r="E29" s="4">
        <v>14.06</v>
      </c>
    </row>
    <row r="30" spans="1:5" ht="15">
      <c r="A30" s="21"/>
      <c r="B30" s="19"/>
      <c r="C30" s="18"/>
      <c r="D30" s="18"/>
      <c r="E30" s="24"/>
    </row>
    <row r="31" spans="1:6" ht="15">
      <c r="A31" s="9" t="s">
        <v>5</v>
      </c>
      <c r="B31" s="6" t="s">
        <v>17</v>
      </c>
      <c r="C31" s="14"/>
      <c r="D31" s="3" t="s">
        <v>4</v>
      </c>
      <c r="F31" s="8">
        <v>12.3</v>
      </c>
    </row>
    <row r="32" spans="1:6" ht="15">
      <c r="A32" s="25"/>
      <c r="B32" s="6"/>
      <c r="C32" s="14"/>
      <c r="D32" s="3" t="s">
        <v>6</v>
      </c>
      <c r="F32" s="26"/>
    </row>
    <row r="33" spans="1:6" ht="15">
      <c r="A33" s="25"/>
      <c r="B33" s="6"/>
      <c r="C33" s="14"/>
      <c r="D33" s="3" t="s">
        <v>7</v>
      </c>
      <c r="F33" s="26"/>
    </row>
    <row r="34" spans="1:6" ht="15">
      <c r="A34" s="25"/>
      <c r="B34" s="6"/>
      <c r="C34" s="14"/>
      <c r="D34" s="10" t="s">
        <v>18</v>
      </c>
      <c r="E34" s="27" t="s">
        <v>5</v>
      </c>
      <c r="F34" s="26"/>
    </row>
    <row r="35" spans="1:5" ht="15">
      <c r="A35" s="11" t="s">
        <v>9</v>
      </c>
      <c r="B35" s="12" t="s">
        <v>10</v>
      </c>
      <c r="C35" s="13" t="s">
        <v>11</v>
      </c>
      <c r="D35" s="14" t="s">
        <v>12</v>
      </c>
      <c r="E35" s="28" t="s">
        <v>13</v>
      </c>
    </row>
    <row r="36" spans="1:6" ht="15">
      <c r="A36" s="21">
        <v>1</v>
      </c>
      <c r="B36" s="20">
        <v>184</v>
      </c>
      <c r="C36" s="18" t="str">
        <f aca="true" t="shared" si="4" ref="C36:C43">IF(OR(B36=0,B36=""),"",VLOOKUP(B36,females,2,FALSE))</f>
        <v>Matilda Robinson</v>
      </c>
      <c r="D36" s="18" t="str">
        <f aca="true" t="shared" si="5" ref="D36:D43">IF(OR($B36=0,$B36=""),"",VLOOKUP($B36,females,3,FALSE))</f>
        <v>Bracknell AC</v>
      </c>
      <c r="E36" s="29">
        <v>12.7</v>
      </c>
      <c r="F36" s="5">
        <f>IF(E36="","",IF(E36&gt;F31,"","CBP"))</f>
      </c>
    </row>
    <row r="37" spans="1:5" ht="15">
      <c r="A37" s="21">
        <v>2</v>
      </c>
      <c r="B37" s="20">
        <v>198</v>
      </c>
      <c r="C37" s="18" t="str">
        <f t="shared" si="4"/>
        <v>Imogene Cook</v>
      </c>
      <c r="D37" s="18" t="str">
        <f t="shared" si="5"/>
        <v>Bracknell AC</v>
      </c>
      <c r="E37" s="29">
        <v>12.96</v>
      </c>
    </row>
    <row r="38" spans="1:5" ht="15">
      <c r="A38" s="21">
        <v>3</v>
      </c>
      <c r="B38" s="20">
        <v>191</v>
      </c>
      <c r="C38" s="18" t="str">
        <f t="shared" si="4"/>
        <v>Abbie Sillett</v>
      </c>
      <c r="D38" s="18" t="str">
        <f t="shared" si="5"/>
        <v>Bracknell AC</v>
      </c>
      <c r="E38" s="29">
        <v>13</v>
      </c>
    </row>
    <row r="39" spans="1:5" ht="15">
      <c r="A39" s="21">
        <v>4</v>
      </c>
      <c r="B39" s="19">
        <v>221</v>
      </c>
      <c r="C39" s="18" t="str">
        <f t="shared" si="4"/>
        <v>Fatou Gaye</v>
      </c>
      <c r="D39" s="18" t="str">
        <f t="shared" si="5"/>
        <v>Reading AC</v>
      </c>
      <c r="E39" s="29">
        <v>13.13</v>
      </c>
    </row>
    <row r="40" spans="1:5" ht="15">
      <c r="A40" s="21">
        <v>5</v>
      </c>
      <c r="B40" s="19">
        <v>245</v>
      </c>
      <c r="C40" s="18" t="str">
        <f t="shared" si="4"/>
        <v>Rachel Okoro</v>
      </c>
      <c r="D40" s="18" t="str">
        <f t="shared" si="5"/>
        <v>WSEH AC</v>
      </c>
      <c r="E40" s="29">
        <v>13.14</v>
      </c>
    </row>
    <row r="41" spans="1:5" ht="15">
      <c r="A41" s="21">
        <v>6</v>
      </c>
      <c r="B41" s="19">
        <v>146</v>
      </c>
      <c r="C41" s="18" t="str">
        <f t="shared" si="4"/>
        <v>Olivia Phelps</v>
      </c>
      <c r="D41" s="18" t="str">
        <f t="shared" si="5"/>
        <v>Maidenhead AC</v>
      </c>
      <c r="E41" s="29">
        <v>13.2</v>
      </c>
    </row>
    <row r="42" spans="1:5" ht="15">
      <c r="A42" s="21">
        <v>7</v>
      </c>
      <c r="B42" s="19">
        <v>183</v>
      </c>
      <c r="C42" s="18" t="str">
        <f t="shared" si="4"/>
        <v>Anna Montagne</v>
      </c>
      <c r="D42" s="18" t="s">
        <v>19</v>
      </c>
      <c r="E42" s="29">
        <v>13.31</v>
      </c>
    </row>
    <row r="43" spans="1:5" ht="15">
      <c r="A43" s="21">
        <v>8</v>
      </c>
      <c r="B43" s="19">
        <v>19</v>
      </c>
      <c r="C43" s="18" t="str">
        <f t="shared" si="4"/>
        <v>Tomilola Owoso</v>
      </c>
      <c r="D43" s="18" t="str">
        <f t="shared" si="5"/>
        <v>AFD AC</v>
      </c>
      <c r="E43" s="29">
        <v>13.38</v>
      </c>
    </row>
    <row r="44" spans="1:5" ht="15">
      <c r="A44" s="21"/>
      <c r="B44" s="19"/>
      <c r="C44" s="18"/>
      <c r="D44" s="18"/>
      <c r="E44" s="24"/>
    </row>
    <row r="45" spans="1:6" ht="15">
      <c r="A45" s="9" t="s">
        <v>5</v>
      </c>
      <c r="B45" s="6" t="s">
        <v>20</v>
      </c>
      <c r="C45" s="14"/>
      <c r="D45" s="3" t="s">
        <v>21</v>
      </c>
      <c r="F45" s="8">
        <v>25.3</v>
      </c>
    </row>
    <row r="46" spans="1:6" ht="15">
      <c r="A46" s="25"/>
      <c r="B46" s="6"/>
      <c r="C46" s="14"/>
      <c r="D46" s="3" t="s">
        <v>22</v>
      </c>
      <c r="F46" s="26"/>
    </row>
    <row r="47" spans="1:6" ht="15">
      <c r="A47" s="25"/>
      <c r="B47" s="6"/>
      <c r="C47" s="14"/>
      <c r="D47" s="10" t="s">
        <v>23</v>
      </c>
      <c r="E47" s="27" t="s">
        <v>5</v>
      </c>
      <c r="F47" s="26"/>
    </row>
    <row r="48" spans="1:5" ht="15">
      <c r="A48" s="11" t="s">
        <v>9</v>
      </c>
      <c r="B48" s="12" t="s">
        <v>10</v>
      </c>
      <c r="C48" s="13" t="s">
        <v>11</v>
      </c>
      <c r="D48" s="14" t="s">
        <v>12</v>
      </c>
      <c r="E48" s="28" t="s">
        <v>13</v>
      </c>
    </row>
    <row r="49" spans="1:6" ht="15">
      <c r="A49" s="21">
        <v>1</v>
      </c>
      <c r="B49" s="20">
        <v>131</v>
      </c>
      <c r="C49" s="18" t="str">
        <f aca="true" t="shared" si="6" ref="C49:C54">IF(OR(B49=0,B49=""),"",VLOOKUP(B49,females,2,FALSE))</f>
        <v>Lauren Watkins</v>
      </c>
      <c r="D49" s="18" t="str">
        <f aca="true" t="shared" si="7" ref="D49:D54">IF(OR($B49=0,$B49=""),"",VLOOKUP($B49,females,3,FALSE))</f>
        <v>Bracknell AC</v>
      </c>
      <c r="E49" s="29">
        <v>26.76</v>
      </c>
      <c r="F49" s="5">
        <f>IF(E49="","",IF(E49&gt;F45,"","CBP"))</f>
      </c>
    </row>
    <row r="50" spans="1:5" ht="15">
      <c r="A50" s="21">
        <v>2</v>
      </c>
      <c r="B50" s="20">
        <v>190</v>
      </c>
      <c r="C50" s="18" t="str">
        <f t="shared" si="6"/>
        <v>Hannah Roberts</v>
      </c>
      <c r="D50" s="18" t="str">
        <f t="shared" si="7"/>
        <v>Bracknell AC</v>
      </c>
      <c r="E50" s="29">
        <v>26.76</v>
      </c>
    </row>
    <row r="51" spans="1:5" ht="15">
      <c r="A51" s="21">
        <v>3</v>
      </c>
      <c r="B51" s="20">
        <v>183</v>
      </c>
      <c r="C51" s="18" t="str">
        <f t="shared" si="6"/>
        <v>Anna Montagne</v>
      </c>
      <c r="D51" s="18" t="str">
        <f t="shared" si="7"/>
        <v>Team Kennet</v>
      </c>
      <c r="E51" s="29">
        <v>27.48</v>
      </c>
    </row>
    <row r="52" spans="1:5" ht="15">
      <c r="A52" s="21">
        <v>4</v>
      </c>
      <c r="B52" s="19">
        <v>96</v>
      </c>
      <c r="C52" s="18" t="str">
        <f t="shared" si="6"/>
        <v>Lucy Dear</v>
      </c>
      <c r="D52" s="18" t="str">
        <f t="shared" si="7"/>
        <v>Bracknell AC</v>
      </c>
      <c r="E52" s="29">
        <v>28.52</v>
      </c>
    </row>
    <row r="53" spans="1:5" ht="15">
      <c r="A53" s="21">
        <v>5</v>
      </c>
      <c r="B53" s="19">
        <v>222</v>
      </c>
      <c r="C53" s="18" t="str">
        <f t="shared" si="6"/>
        <v>Ellie Gilder</v>
      </c>
      <c r="D53" s="18" t="str">
        <f t="shared" si="7"/>
        <v>Reading AC</v>
      </c>
      <c r="E53" s="29">
        <v>28.55</v>
      </c>
    </row>
    <row r="54" spans="1:5" ht="15">
      <c r="A54" s="21">
        <v>6</v>
      </c>
      <c r="B54" s="19">
        <v>229</v>
      </c>
      <c r="C54" s="18" t="str">
        <f t="shared" si="6"/>
        <v>Rosana Ercilla</v>
      </c>
      <c r="D54" s="18" t="str">
        <f t="shared" si="7"/>
        <v>Reading AC</v>
      </c>
      <c r="E54" s="29">
        <v>28.7</v>
      </c>
    </row>
    <row r="55" spans="1:5" ht="15">
      <c r="A55" s="21"/>
      <c r="B55" s="19"/>
      <c r="C55" s="18"/>
      <c r="D55" s="18"/>
      <c r="E55" s="29"/>
    </row>
    <row r="56" spans="1:6" ht="15">
      <c r="A56" s="9" t="s">
        <v>5</v>
      </c>
      <c r="B56" s="6" t="s">
        <v>24</v>
      </c>
      <c r="C56" s="14"/>
      <c r="D56" s="3" t="s">
        <v>21</v>
      </c>
      <c r="F56" s="8">
        <v>25.3</v>
      </c>
    </row>
    <row r="57" spans="1:6" ht="15">
      <c r="A57" s="25"/>
      <c r="B57" s="6"/>
      <c r="C57" s="14"/>
      <c r="D57" s="3" t="s">
        <v>22</v>
      </c>
      <c r="F57" s="26"/>
    </row>
    <row r="58" spans="1:6" ht="15">
      <c r="A58" s="25"/>
      <c r="B58" s="6"/>
      <c r="C58" s="14"/>
      <c r="D58" s="10" t="s">
        <v>25</v>
      </c>
      <c r="E58" s="27" t="s">
        <v>5</v>
      </c>
      <c r="F58" s="26"/>
    </row>
    <row r="59" spans="1:5" ht="15">
      <c r="A59" s="11" t="s">
        <v>9</v>
      </c>
      <c r="B59" s="12" t="s">
        <v>10</v>
      </c>
      <c r="C59" s="13" t="s">
        <v>11</v>
      </c>
      <c r="D59" s="14" t="s">
        <v>12</v>
      </c>
      <c r="E59" s="28" t="s">
        <v>13</v>
      </c>
    </row>
    <row r="60" spans="1:6" ht="15">
      <c r="A60" s="21">
        <v>1</v>
      </c>
      <c r="B60" s="20">
        <v>184</v>
      </c>
      <c r="C60" s="18" t="str">
        <f aca="true" t="shared" si="8" ref="C60:C65">IF(OR(B60=0,B60=""),"",VLOOKUP(B60,females,2,FALSE))</f>
        <v>Matilda Robinson</v>
      </c>
      <c r="D60" s="18" t="str">
        <f aca="true" t="shared" si="9" ref="D60:D65">IF(OR($B60=0,$B60=""),"",VLOOKUP($B60,females,3,FALSE))</f>
        <v>Bracknell AC</v>
      </c>
      <c r="E60" s="29">
        <v>26.75</v>
      </c>
      <c r="F60" s="5">
        <f>IF(E60="","",IF(E60&gt;F56,"","CBP"))</f>
      </c>
    </row>
    <row r="61" spans="1:5" ht="15">
      <c r="A61" s="21">
        <v>2</v>
      </c>
      <c r="B61" s="20">
        <v>221</v>
      </c>
      <c r="C61" s="18" t="str">
        <f t="shared" si="8"/>
        <v>Fatou Gaye</v>
      </c>
      <c r="D61" s="18" t="str">
        <f t="shared" si="9"/>
        <v>Reading AC</v>
      </c>
      <c r="E61" s="29">
        <v>27.64</v>
      </c>
    </row>
    <row r="62" spans="1:5" ht="15">
      <c r="A62" s="21">
        <v>3</v>
      </c>
      <c r="B62" s="20">
        <v>245</v>
      </c>
      <c r="C62" s="18" t="str">
        <f t="shared" si="8"/>
        <v>Rachel Okoro</v>
      </c>
      <c r="D62" s="18" t="str">
        <f t="shared" si="9"/>
        <v>WSEH AC</v>
      </c>
      <c r="E62" s="29">
        <v>27.73</v>
      </c>
    </row>
    <row r="63" spans="1:5" ht="15">
      <c r="A63" s="21">
        <v>4</v>
      </c>
      <c r="B63" s="19">
        <v>146</v>
      </c>
      <c r="C63" s="18" t="str">
        <f t="shared" si="8"/>
        <v>Olivia Phelps</v>
      </c>
      <c r="D63" s="18" t="str">
        <f t="shared" si="9"/>
        <v>Maidenhead AC</v>
      </c>
      <c r="E63" s="29">
        <v>27.99</v>
      </c>
    </row>
    <row r="64" spans="1:5" ht="15">
      <c r="A64" s="21">
        <v>5</v>
      </c>
      <c r="B64" s="19">
        <v>19</v>
      </c>
      <c r="C64" s="18" t="str">
        <f t="shared" si="8"/>
        <v>Tomilola Owoso</v>
      </c>
      <c r="D64" s="18" t="str">
        <f t="shared" si="9"/>
        <v>AFD AC</v>
      </c>
      <c r="E64" s="29">
        <v>28.28</v>
      </c>
    </row>
    <row r="65" spans="1:5" ht="15">
      <c r="A65" s="21">
        <v>6</v>
      </c>
      <c r="B65" s="19">
        <v>153</v>
      </c>
      <c r="C65" s="18" t="str">
        <f t="shared" si="8"/>
        <v>Abigail Symonds</v>
      </c>
      <c r="D65" s="18" t="str">
        <f t="shared" si="9"/>
        <v>Maidenhead AC</v>
      </c>
      <c r="E65" s="29">
        <v>28.77</v>
      </c>
    </row>
    <row r="66" spans="3:5" ht="15">
      <c r="C66" s="18"/>
      <c r="D66" s="18"/>
      <c r="E66" s="7"/>
    </row>
    <row r="67" spans="1:6" ht="15">
      <c r="A67" s="9" t="s">
        <v>5</v>
      </c>
      <c r="B67" s="6" t="s">
        <v>26</v>
      </c>
      <c r="C67" s="14"/>
      <c r="D67" s="3" t="s">
        <v>21</v>
      </c>
      <c r="F67" s="8">
        <v>25.3</v>
      </c>
    </row>
    <row r="68" spans="1:6" ht="15">
      <c r="A68" s="25"/>
      <c r="B68" s="6"/>
      <c r="C68" s="14"/>
      <c r="D68" s="3" t="s">
        <v>22</v>
      </c>
      <c r="F68" s="26"/>
    </row>
    <row r="69" spans="1:6" ht="15">
      <c r="A69" s="25"/>
      <c r="B69" s="6"/>
      <c r="C69" s="14"/>
      <c r="D69" s="10" t="s">
        <v>27</v>
      </c>
      <c r="E69" s="27" t="s">
        <v>5</v>
      </c>
      <c r="F69" s="26"/>
    </row>
    <row r="70" spans="1:5" ht="15">
      <c r="A70" s="11" t="s">
        <v>9</v>
      </c>
      <c r="B70" s="12" t="s">
        <v>10</v>
      </c>
      <c r="C70" s="13" t="s">
        <v>11</v>
      </c>
      <c r="D70" s="14" t="s">
        <v>12</v>
      </c>
      <c r="E70" s="28" t="s">
        <v>13</v>
      </c>
    </row>
    <row r="71" spans="1:6" ht="15">
      <c r="A71" s="21">
        <v>1</v>
      </c>
      <c r="B71" s="20">
        <v>184</v>
      </c>
      <c r="C71" s="18" t="str">
        <f aca="true" t="shared" si="10" ref="C71:C76">IF(OR(B71=0,B71=""),"",VLOOKUP(B71,females,2,FALSE))</f>
        <v>Matilda Robinson</v>
      </c>
      <c r="D71" s="18" t="str">
        <f aca="true" t="shared" si="11" ref="D71:D76">IF(OR($B71=0,$B71=""),"",VLOOKUP($B71,females,3,FALSE))</f>
        <v>Bracknell AC</v>
      </c>
      <c r="E71" s="29">
        <v>26.26</v>
      </c>
      <c r="F71" s="5">
        <f>IF(E71="","",IF(E71&gt;F67,"","CBP"))</f>
      </c>
    </row>
    <row r="72" spans="1:5" ht="15">
      <c r="A72" s="21">
        <v>2</v>
      </c>
      <c r="B72" s="20">
        <v>190</v>
      </c>
      <c r="C72" s="18" t="str">
        <f t="shared" si="10"/>
        <v>Hannah Roberts</v>
      </c>
      <c r="D72" s="18" t="str">
        <f t="shared" si="11"/>
        <v>Bracknell AC</v>
      </c>
      <c r="E72" s="29">
        <v>26.27</v>
      </c>
    </row>
    <row r="73" spans="1:5" ht="15">
      <c r="A73" s="21">
        <v>3</v>
      </c>
      <c r="B73" s="20">
        <v>131</v>
      </c>
      <c r="C73" s="18" t="str">
        <f t="shared" si="10"/>
        <v>Lauren Watkins</v>
      </c>
      <c r="D73" s="18" t="str">
        <f t="shared" si="11"/>
        <v>Bracknell AC</v>
      </c>
      <c r="E73" s="29">
        <v>26.39</v>
      </c>
    </row>
    <row r="74" spans="1:5" ht="15">
      <c r="A74" s="21">
        <v>4</v>
      </c>
      <c r="B74" s="19">
        <v>183</v>
      </c>
      <c r="C74" s="18" t="str">
        <f t="shared" si="10"/>
        <v>Anna Montagne</v>
      </c>
      <c r="D74" s="18" t="str">
        <f t="shared" si="11"/>
        <v>Team Kennet</v>
      </c>
      <c r="E74" s="29">
        <v>27.4</v>
      </c>
    </row>
    <row r="75" spans="1:5" ht="15">
      <c r="A75" s="21">
        <v>5</v>
      </c>
      <c r="B75" s="19">
        <v>221</v>
      </c>
      <c r="C75" s="18" t="str">
        <f t="shared" si="10"/>
        <v>Fatou Gaye</v>
      </c>
      <c r="D75" s="18" t="str">
        <f t="shared" si="11"/>
        <v>Reading AC</v>
      </c>
      <c r="E75" s="29">
        <v>27.96</v>
      </c>
    </row>
    <row r="76" spans="1:5" ht="15">
      <c r="A76" s="21">
        <v>6</v>
      </c>
      <c r="B76" s="19">
        <v>245</v>
      </c>
      <c r="C76" s="18" t="str">
        <f t="shared" si="10"/>
        <v>Rachel Okoro</v>
      </c>
      <c r="D76" s="18" t="str">
        <f t="shared" si="11"/>
        <v>WSEH AC</v>
      </c>
      <c r="E76" s="29">
        <v>28.39</v>
      </c>
    </row>
    <row r="77" spans="3:5" ht="15">
      <c r="C77" s="18"/>
      <c r="D77" s="18"/>
      <c r="E77" s="7"/>
    </row>
    <row r="78" spans="2:4" ht="15">
      <c r="B78" s="20"/>
      <c r="C78" s="18"/>
      <c r="D78" s="18"/>
    </row>
    <row r="79" spans="1:6" ht="15">
      <c r="A79" s="9" t="s">
        <v>5</v>
      </c>
      <c r="B79" s="6" t="s">
        <v>28</v>
      </c>
      <c r="D79" s="3" t="s">
        <v>29</v>
      </c>
      <c r="E79" s="7"/>
      <c r="F79" s="8">
        <v>43.2</v>
      </c>
    </row>
    <row r="80" spans="1:5" ht="15">
      <c r="A80" s="11" t="s">
        <v>9</v>
      </c>
      <c r="B80" s="12" t="s">
        <v>10</v>
      </c>
      <c r="C80" s="13" t="s">
        <v>11</v>
      </c>
      <c r="D80" s="14" t="s">
        <v>12</v>
      </c>
      <c r="E80" s="15" t="s">
        <v>13</v>
      </c>
    </row>
    <row r="81" spans="1:6" ht="15">
      <c r="A81" s="16">
        <v>1</v>
      </c>
      <c r="B81" s="17">
        <v>80</v>
      </c>
      <c r="C81" s="18" t="str">
        <f>IF(OR($B81=0,$B81=""),"",VLOOKUP($B81,females,2,FALSE))</f>
        <v>Emma Morris</v>
      </c>
      <c r="D81" s="18" t="str">
        <f>IF(OR($B81=0,$B81=""),"",VLOOKUP($B81,females,3,FALSE))</f>
        <v>Bracknell AC</v>
      </c>
      <c r="E81" s="4">
        <v>41.36</v>
      </c>
      <c r="F81" s="5" t="str">
        <f>IF(E81="","",IF(E81&gt;F79,"","CBP"))</f>
        <v>CBP</v>
      </c>
    </row>
    <row r="82" spans="1:5" ht="15">
      <c r="A82" s="16">
        <v>2</v>
      </c>
      <c r="B82" s="17">
        <v>207</v>
      </c>
      <c r="C82" s="18" t="str">
        <f>IF(OR($B82=0,$B82=""),"",VLOOKUP($B82,females,2,FALSE))</f>
        <v>Hannah Stone</v>
      </c>
      <c r="D82" s="18" t="str">
        <f>IF(OR($B82=0,$B82=""),"",VLOOKUP($B82,females,3,FALSE))</f>
        <v>Bracknell AC</v>
      </c>
      <c r="E82" s="4">
        <v>44.38</v>
      </c>
    </row>
    <row r="83" spans="1:5" ht="15">
      <c r="A83" s="16">
        <v>3</v>
      </c>
      <c r="B83" s="19">
        <v>257</v>
      </c>
      <c r="C83" s="18" t="s">
        <v>30</v>
      </c>
      <c r="D83" s="18" t="s">
        <v>14</v>
      </c>
      <c r="E83" s="4">
        <v>45.69</v>
      </c>
    </row>
    <row r="84" spans="1:5" ht="15">
      <c r="A84" s="16">
        <v>4</v>
      </c>
      <c r="B84" s="20">
        <v>194</v>
      </c>
      <c r="C84" s="18" t="str">
        <f>IF(OR($B84=0,$B84=""),"",VLOOKUP($B84,females,2,FALSE))</f>
        <v>Lucy Rothwell</v>
      </c>
      <c r="D84" s="18" t="str">
        <f>IF(OR($B84=0,$B84=""),"",VLOOKUP($B84,females,3,FALSE))</f>
        <v>Bracknell AC</v>
      </c>
      <c r="E84" s="4">
        <v>48.09</v>
      </c>
    </row>
    <row r="85" spans="1:5" ht="15">
      <c r="A85" s="16">
        <v>5</v>
      </c>
      <c r="B85" s="20">
        <v>155</v>
      </c>
      <c r="C85" s="18" t="str">
        <f>IF(OR($B85=0,$B85=""),"",VLOOKUP($B85,females,2,FALSE))</f>
        <v>Darcey Cooper</v>
      </c>
      <c r="D85" s="18" t="str">
        <f>IF(OR($B85=0,$B85=""),"",VLOOKUP($B85,females,3,FALSE))</f>
        <v>Bracknell AC</v>
      </c>
      <c r="E85" s="4">
        <v>48.99</v>
      </c>
    </row>
    <row r="86" spans="2:4" ht="15">
      <c r="B86" s="20"/>
      <c r="C86" s="18"/>
      <c r="D86" s="18"/>
    </row>
    <row r="87" spans="2:4" ht="15">
      <c r="B87" s="20"/>
      <c r="C87" s="18"/>
      <c r="D87" s="18"/>
    </row>
    <row r="88" spans="3:5" ht="15">
      <c r="C88" s="18"/>
      <c r="D88" s="18"/>
      <c r="E88" s="7"/>
    </row>
    <row r="89" spans="1:6" ht="15">
      <c r="A89" s="30" t="s">
        <v>5</v>
      </c>
      <c r="B89" s="6" t="s">
        <v>31</v>
      </c>
      <c r="D89" s="3" t="s">
        <v>32</v>
      </c>
      <c r="E89" s="31"/>
      <c r="F89" s="32">
        <v>0.00158912037037037</v>
      </c>
    </row>
    <row r="90" spans="1:6" ht="15">
      <c r="A90" s="33" t="s">
        <v>9</v>
      </c>
      <c r="B90" s="34" t="s">
        <v>10</v>
      </c>
      <c r="C90" s="35" t="s">
        <v>11</v>
      </c>
      <c r="D90" s="36" t="s">
        <v>12</v>
      </c>
      <c r="E90" s="28" t="s">
        <v>13</v>
      </c>
      <c r="F90" s="37"/>
    </row>
    <row r="91" spans="1:6" ht="15">
      <c r="A91" s="38">
        <v>1</v>
      </c>
      <c r="B91" s="19">
        <v>186</v>
      </c>
      <c r="C91" s="18" t="str">
        <f>IF(OR($B91=0,$B91=""),"",VLOOKUP($B91,females,2,FALSE))</f>
        <v>Amy Young</v>
      </c>
      <c r="D91" s="18" t="str">
        <f>IF(OR($B91=0,$B91=""),"",VLOOKUP($B91,females,3,FALSE))</f>
        <v>WSEH AC</v>
      </c>
      <c r="E91" s="39">
        <v>0.0017548611111111113</v>
      </c>
      <c r="F91" s="40">
        <f>IF(E91="","",IF(E91&gt;F89,"","CBP"))</f>
      </c>
    </row>
    <row r="92" spans="1:6" ht="15">
      <c r="A92" s="38">
        <v>2</v>
      </c>
      <c r="B92" s="19">
        <v>164</v>
      </c>
      <c r="C92" s="18" t="str">
        <f>IF(OR($B92=0,$B92=""),"",VLOOKUP($B92,females,2,FALSE))</f>
        <v>Melina Stark</v>
      </c>
      <c r="D92" s="18" t="str">
        <f>IF(OR($B92=0,$B92=""),"",VLOOKUP($B92,females,3,FALSE))</f>
        <v>Bracknell AC</v>
      </c>
      <c r="E92" s="39">
        <v>0.0017722222222222221</v>
      </c>
      <c r="F92" s="37"/>
    </row>
    <row r="93" spans="1:6" ht="15">
      <c r="A93" s="38">
        <v>3</v>
      </c>
      <c r="B93" s="19">
        <v>107</v>
      </c>
      <c r="C93" s="18" t="str">
        <f>IF(OR($B93=0,$B93=""),"",VLOOKUP($B93,females,2,FALSE))</f>
        <v>Kate Kennedy</v>
      </c>
      <c r="D93" s="18" t="str">
        <f>IF(OR($B93=0,$B93=""),"",VLOOKUP($B93,females,3,FALSE))</f>
        <v>WSEH AC</v>
      </c>
      <c r="E93" s="39">
        <v>0.0018187499999999998</v>
      </c>
      <c r="F93" s="37"/>
    </row>
    <row r="94" spans="1:6" ht="15">
      <c r="A94" s="38">
        <v>4</v>
      </c>
      <c r="B94" s="19">
        <v>79</v>
      </c>
      <c r="C94" s="18" t="str">
        <f>IF(OR($B94=0,$B94=""),"",VLOOKUP($B94,females,2,FALSE))</f>
        <v>Georgia Ballard</v>
      </c>
      <c r="D94" s="18" t="str">
        <f>IF(OR($B94=0,$B94=""),"",VLOOKUP($B94,females,3,FALSE))</f>
        <v>Bracknell AC</v>
      </c>
      <c r="E94" s="39">
        <v>0.0019064814814814814</v>
      </c>
      <c r="F94" s="37"/>
    </row>
    <row r="95" spans="1:5" ht="15">
      <c r="A95" s="38">
        <v>5</v>
      </c>
      <c r="B95" s="19">
        <v>134</v>
      </c>
      <c r="C95" s="18" t="str">
        <f>IF(OR($B95=0,$B95=""),"",VLOOKUP($B95,females,2,FALSE))</f>
        <v>Anya Froggatt</v>
      </c>
      <c r="D95" s="18" t="str">
        <f>IF(OR($B95=0,$B95=""),"",VLOOKUP($B95,females,3,FALSE))</f>
        <v>Bracknell AC</v>
      </c>
      <c r="E95" s="39">
        <v>0.0019574074074074073</v>
      </c>
    </row>
    <row r="96" spans="2:4" ht="15">
      <c r="B96" s="19"/>
      <c r="C96" s="18"/>
      <c r="D96" s="18"/>
    </row>
    <row r="97" spans="1:6" ht="15">
      <c r="A97" s="30" t="s">
        <v>5</v>
      </c>
      <c r="B97" s="6" t="s">
        <v>33</v>
      </c>
      <c r="D97" s="3" t="s">
        <v>32</v>
      </c>
      <c r="E97" s="31"/>
      <c r="F97" s="32">
        <v>0.00158912037037037</v>
      </c>
    </row>
    <row r="98" spans="1:6" ht="15">
      <c r="A98" s="33" t="s">
        <v>9</v>
      </c>
      <c r="B98" s="34" t="s">
        <v>10</v>
      </c>
      <c r="C98" s="35" t="s">
        <v>11</v>
      </c>
      <c r="D98" s="36" t="s">
        <v>12</v>
      </c>
      <c r="E98" s="28" t="s">
        <v>13</v>
      </c>
      <c r="F98" s="37"/>
    </row>
    <row r="99" spans="1:6" ht="15">
      <c r="A99" s="38">
        <v>1</v>
      </c>
      <c r="B99" s="19">
        <v>158</v>
      </c>
      <c r="C99" s="18" t="str">
        <f>IF(OR($B99=0,$B99=""),"",VLOOKUP($B99,females,2,FALSE))</f>
        <v>Lucy Hall</v>
      </c>
      <c r="D99" s="18" t="str">
        <f>IF(OR($B99=0,$B99=""),"",VLOOKUP($B99,females,3,FALSE))</f>
        <v>Bracknell AC</v>
      </c>
      <c r="E99" s="39">
        <v>0.0017688657407407408</v>
      </c>
      <c r="F99" s="40">
        <f>IF(E99="","",IF(E99&gt;F97,"","CBP"))</f>
      </c>
    </row>
    <row r="100" spans="1:6" ht="15">
      <c r="A100" s="38">
        <v>2</v>
      </c>
      <c r="B100" s="19">
        <v>84</v>
      </c>
      <c r="C100" s="18" t="str">
        <f>IF(OR($B100=0,$B100=""),"",VLOOKUP($B100,females,2,FALSE))</f>
        <v>Trinity Large</v>
      </c>
      <c r="D100" s="18" t="str">
        <f>IF(OR($B100=0,$B100=""),"",VLOOKUP($B100,females,3,FALSE))</f>
        <v>Bracknell AC</v>
      </c>
      <c r="E100" s="39">
        <v>0.0018104166666666668</v>
      </c>
      <c r="F100" s="37"/>
    </row>
    <row r="101" spans="1:6" ht="15">
      <c r="A101" s="38">
        <v>3</v>
      </c>
      <c r="B101" s="19">
        <v>139</v>
      </c>
      <c r="C101" s="18" t="str">
        <f>IF(OR($B101=0,$B101=""),"",VLOOKUP($B101,females,2,FALSE))</f>
        <v>Imogen Tattersall</v>
      </c>
      <c r="D101" s="18" t="str">
        <f>IF(OR($B101=0,$B101=""),"",VLOOKUP($B101,females,3,FALSE))</f>
        <v>WSEH AC</v>
      </c>
      <c r="E101" s="39">
        <v>0.001895486111111111</v>
      </c>
      <c r="F101" s="37"/>
    </row>
    <row r="102" spans="1:5" ht="15">
      <c r="A102" s="38"/>
      <c r="B102" s="19"/>
      <c r="C102" s="18"/>
      <c r="D102" s="18"/>
      <c r="E102" s="39"/>
    </row>
    <row r="103" spans="1:6" ht="15">
      <c r="A103" s="30" t="s">
        <v>5</v>
      </c>
      <c r="B103" s="6" t="s">
        <v>34</v>
      </c>
      <c r="D103" s="3" t="s">
        <v>32</v>
      </c>
      <c r="E103" s="31"/>
      <c r="F103" s="32">
        <v>0.00158912037037037</v>
      </c>
    </row>
    <row r="104" spans="1:6" ht="15">
      <c r="A104" s="33" t="s">
        <v>9</v>
      </c>
      <c r="B104" s="34" t="s">
        <v>10</v>
      </c>
      <c r="C104" s="35" t="s">
        <v>11</v>
      </c>
      <c r="D104" s="36" t="s">
        <v>12</v>
      </c>
      <c r="E104" s="28" t="s">
        <v>13</v>
      </c>
      <c r="F104" s="37"/>
    </row>
    <row r="105" spans="1:6" ht="15">
      <c r="A105" s="38">
        <v>1</v>
      </c>
      <c r="B105" s="19">
        <v>190</v>
      </c>
      <c r="C105" s="18" t="str">
        <f>IF(OR($B105=0,$B105=""),"",VLOOKUP($B105,females,2,FALSE))</f>
        <v>Hannah Roberts</v>
      </c>
      <c r="D105" s="18" t="str">
        <f>IF(OR($B105=0,$B105=""),"",VLOOKUP($B105,females,3,FALSE))</f>
        <v>Bracknell AC</v>
      </c>
      <c r="E105" s="39">
        <v>0.0016945601851851852</v>
      </c>
      <c r="F105" s="40">
        <f>IF(E105="","",IF(E105&gt;F103,"","CBP"))</f>
      </c>
    </row>
    <row r="106" spans="1:6" ht="15">
      <c r="A106" s="38">
        <v>2</v>
      </c>
      <c r="B106" s="19">
        <v>178</v>
      </c>
      <c r="C106" s="18" t="str">
        <f>IF(OR($B106=0,$B106=""),"",VLOOKUP($B106,females,2,FALSE))</f>
        <v>Lara Croft</v>
      </c>
      <c r="D106" s="18" t="str">
        <f>IF(OR($B106=0,$B106=""),"",VLOOKUP($B106,females,3,FALSE))</f>
        <v>Bracknell AC</v>
      </c>
      <c r="E106" s="39">
        <v>0.0017089120370370372</v>
      </c>
      <c r="F106" s="37"/>
    </row>
    <row r="107" spans="1:6" ht="15">
      <c r="A107" s="38">
        <v>3</v>
      </c>
      <c r="B107" s="19">
        <v>247</v>
      </c>
      <c r="C107" s="18" t="str">
        <f>IF(OR($B107=0,$B107=""),"",VLOOKUP($B107,females,2,FALSE))</f>
        <v>Lily Rolfe</v>
      </c>
      <c r="D107" s="18" t="str">
        <f>IF(OR($B107=0,$B107=""),"",VLOOKUP($B107,females,3,FALSE))</f>
        <v>WSEH AC</v>
      </c>
      <c r="E107" s="39">
        <v>0.001782986111111111</v>
      </c>
      <c r="F107" s="37"/>
    </row>
    <row r="108" spans="1:6" ht="15">
      <c r="A108" s="38">
        <v>4</v>
      </c>
      <c r="B108" s="19">
        <v>174</v>
      </c>
      <c r="C108" s="18" t="str">
        <f>IF(OR($B108=0,$B108=""),"",VLOOKUP($B108,females,2,FALSE))</f>
        <v>Olivia D'Aversa</v>
      </c>
      <c r="D108" s="18" t="str">
        <f>IF(OR($B108=0,$B108=""),"",VLOOKUP($B108,females,3,FALSE))</f>
        <v>Maidenhead AC</v>
      </c>
      <c r="E108" s="39">
        <v>0.0018883101851851854</v>
      </c>
      <c r="F108" s="37"/>
    </row>
    <row r="109" spans="1:5" ht="15">
      <c r="A109" s="38">
        <v>5</v>
      </c>
      <c r="B109" s="19">
        <v>155</v>
      </c>
      <c r="C109" s="18" t="s">
        <v>35</v>
      </c>
      <c r="D109" s="18" t="s">
        <v>36</v>
      </c>
      <c r="E109" s="39">
        <v>0.0019134259259259258</v>
      </c>
    </row>
    <row r="110" spans="2:4" ht="15">
      <c r="B110" s="19"/>
      <c r="C110" s="18"/>
      <c r="D110" s="18"/>
    </row>
    <row r="111" spans="1:6" ht="15">
      <c r="A111" s="30" t="s">
        <v>5</v>
      </c>
      <c r="B111" s="6" t="s">
        <v>37</v>
      </c>
      <c r="D111" s="3" t="s">
        <v>32</v>
      </c>
      <c r="E111" s="31"/>
      <c r="F111" s="32">
        <v>0.00158912037037037</v>
      </c>
    </row>
    <row r="112" spans="1:6" ht="15">
      <c r="A112" s="33" t="s">
        <v>9</v>
      </c>
      <c r="B112" s="34" t="s">
        <v>10</v>
      </c>
      <c r="C112" s="35" t="s">
        <v>11</v>
      </c>
      <c r="D112" s="36" t="s">
        <v>12</v>
      </c>
      <c r="E112" s="28" t="s">
        <v>13</v>
      </c>
      <c r="F112" s="37"/>
    </row>
    <row r="113" spans="1:6" ht="15">
      <c r="A113" s="38">
        <v>1</v>
      </c>
      <c r="B113" s="19">
        <v>190</v>
      </c>
      <c r="C113" s="18" t="str">
        <f aca="true" t="shared" si="12" ref="C113:C118">IF(OR($B113=0,$B113=""),"",VLOOKUP($B113,females,2,FALSE))</f>
        <v>Hannah Roberts</v>
      </c>
      <c r="D113" s="18" t="str">
        <f aca="true" t="shared" si="13" ref="D113:D118">IF(OR($B113=0,$B113=""),"",VLOOKUP($B113,females,3,FALSE))</f>
        <v>Bracknell AC</v>
      </c>
      <c r="E113" s="39">
        <v>0.0016162037037037037</v>
      </c>
      <c r="F113" s="40">
        <f>IF(E113="","",IF(E113&gt;F111,"","CBP"))</f>
      </c>
    </row>
    <row r="114" spans="1:6" ht="15">
      <c r="A114" s="38">
        <v>2</v>
      </c>
      <c r="B114" s="19">
        <v>186</v>
      </c>
      <c r="C114" s="18" t="str">
        <f t="shared" si="12"/>
        <v>Amy Young</v>
      </c>
      <c r="D114" s="18" t="str">
        <f t="shared" si="13"/>
        <v>WSEH AC</v>
      </c>
      <c r="E114" s="39">
        <v>0.0016513888888888889</v>
      </c>
      <c r="F114" s="37"/>
    </row>
    <row r="115" spans="1:6" ht="15">
      <c r="A115" s="38">
        <v>3</v>
      </c>
      <c r="B115" s="19">
        <v>178</v>
      </c>
      <c r="C115" s="18" t="str">
        <f t="shared" si="12"/>
        <v>Lara Croft</v>
      </c>
      <c r="D115" s="18" t="str">
        <f t="shared" si="13"/>
        <v>Bracknell AC</v>
      </c>
      <c r="E115" s="39">
        <v>0.0017074074074074075</v>
      </c>
      <c r="F115" s="37"/>
    </row>
    <row r="116" spans="1:6" ht="15">
      <c r="A116" s="38">
        <v>4</v>
      </c>
      <c r="B116" s="19">
        <v>164</v>
      </c>
      <c r="C116" s="18" t="str">
        <f t="shared" si="12"/>
        <v>Melina Stark</v>
      </c>
      <c r="D116" s="18" t="str">
        <f t="shared" si="13"/>
        <v>Bracknell AC</v>
      </c>
      <c r="E116" s="39">
        <v>0.0017765046296296296</v>
      </c>
      <c r="F116" s="37"/>
    </row>
    <row r="117" spans="1:5" ht="15">
      <c r="A117" s="38">
        <v>5</v>
      </c>
      <c r="B117" s="19">
        <v>247</v>
      </c>
      <c r="C117" s="18" t="str">
        <f t="shared" si="12"/>
        <v>Lily Rolfe</v>
      </c>
      <c r="D117" s="18" t="str">
        <f t="shared" si="13"/>
        <v>WSEH AC</v>
      </c>
      <c r="E117" s="39">
        <v>0.0018177083333333333</v>
      </c>
    </row>
    <row r="118" spans="1:5" ht="15">
      <c r="A118" s="38">
        <v>6</v>
      </c>
      <c r="B118" s="19">
        <v>158</v>
      </c>
      <c r="C118" s="18" t="str">
        <f t="shared" si="12"/>
        <v>Lucy Hall</v>
      </c>
      <c r="D118" s="18" t="str">
        <f t="shared" si="13"/>
        <v>Bracknell AC</v>
      </c>
      <c r="E118" s="39">
        <v>0.001930787037037037</v>
      </c>
    </row>
    <row r="119" spans="2:4" ht="15">
      <c r="B119" s="19"/>
      <c r="C119" s="18"/>
      <c r="D119" s="18"/>
    </row>
    <row r="120" spans="1:6" ht="15">
      <c r="A120" s="30" t="s">
        <v>5</v>
      </c>
      <c r="B120" s="6" t="s">
        <v>38</v>
      </c>
      <c r="D120" s="3" t="s">
        <v>39</v>
      </c>
      <c r="E120" s="31"/>
      <c r="F120" s="32">
        <v>0.0032048611111111115</v>
      </c>
    </row>
    <row r="121" spans="1:6" ht="15">
      <c r="A121" s="33" t="s">
        <v>9</v>
      </c>
      <c r="B121" s="34" t="s">
        <v>10</v>
      </c>
      <c r="C121" s="35" t="s">
        <v>11</v>
      </c>
      <c r="D121" s="36" t="s">
        <v>12</v>
      </c>
      <c r="E121" s="28" t="s">
        <v>13</v>
      </c>
      <c r="F121" s="37"/>
    </row>
    <row r="122" spans="1:6" ht="15">
      <c r="A122" s="38">
        <v>1</v>
      </c>
      <c r="B122" s="19">
        <v>232</v>
      </c>
      <c r="C122" s="18" t="str">
        <f aca="true" t="shared" si="14" ref="C122:C134">IF(OR($B122=0,$B122=""),"",VLOOKUP($B122,females,2,FALSE))</f>
        <v>Eloisa Harris</v>
      </c>
      <c r="D122" s="18" t="str">
        <f aca="true" t="shared" si="15" ref="D122:D134">IF(OR($B122=0,$B122=""),"",VLOOKUP($B122,females,3,FALSE))</f>
        <v>WSEH AC</v>
      </c>
      <c r="E122" s="39">
        <v>0.003443287037037037</v>
      </c>
      <c r="F122" s="40">
        <f>IF(E122="","",IF(E122&gt;F120,"","CBP"))</f>
      </c>
    </row>
    <row r="123" spans="1:6" ht="15">
      <c r="A123" s="38">
        <v>2</v>
      </c>
      <c r="B123" s="19">
        <v>187</v>
      </c>
      <c r="C123" s="18" t="str">
        <f t="shared" si="14"/>
        <v>Jasmine Young</v>
      </c>
      <c r="D123" s="18" t="str">
        <f t="shared" si="15"/>
        <v>WSEH AC</v>
      </c>
      <c r="E123" s="39">
        <v>0.003452546296296296</v>
      </c>
      <c r="F123" s="37"/>
    </row>
    <row r="124" spans="1:6" ht="15">
      <c r="A124" s="38">
        <v>3</v>
      </c>
      <c r="B124" s="19">
        <v>246</v>
      </c>
      <c r="C124" s="18" t="str">
        <f t="shared" si="14"/>
        <v>Anna Pettit</v>
      </c>
      <c r="D124" s="18" t="str">
        <f t="shared" si="15"/>
        <v>Team Kennet</v>
      </c>
      <c r="E124" s="39">
        <v>0.0034606481481481485</v>
      </c>
      <c r="F124" s="37"/>
    </row>
    <row r="125" spans="1:6" ht="15">
      <c r="A125" s="38">
        <v>4</v>
      </c>
      <c r="B125" s="19">
        <v>169</v>
      </c>
      <c r="C125" s="18" t="str">
        <f t="shared" si="14"/>
        <v>Freya Jones</v>
      </c>
      <c r="D125" s="18" t="str">
        <f t="shared" si="15"/>
        <v>Bracknell AC</v>
      </c>
      <c r="E125" s="39">
        <v>0.0034780092592592592</v>
      </c>
      <c r="F125" s="37"/>
    </row>
    <row r="126" spans="1:5" ht="15">
      <c r="A126" s="38">
        <v>5</v>
      </c>
      <c r="B126" s="19">
        <v>88</v>
      </c>
      <c r="C126" s="18" t="str">
        <f t="shared" si="14"/>
        <v>Lucy Wells</v>
      </c>
      <c r="D126" s="18" t="str">
        <f t="shared" si="15"/>
        <v>Bracknell AC</v>
      </c>
      <c r="E126" s="39">
        <v>0.0034814814814814817</v>
      </c>
    </row>
    <row r="127" spans="1:5" ht="15">
      <c r="A127" s="38">
        <v>6</v>
      </c>
      <c r="B127" s="19">
        <v>138</v>
      </c>
      <c r="C127" s="18" t="str">
        <f t="shared" si="14"/>
        <v>Hannah Read</v>
      </c>
      <c r="D127" s="18" t="str">
        <f t="shared" si="15"/>
        <v>Bracknell AC</v>
      </c>
      <c r="E127" s="39">
        <v>0.003493055555555556</v>
      </c>
    </row>
    <row r="128" spans="1:5" ht="15">
      <c r="A128" s="38">
        <v>7</v>
      </c>
      <c r="B128" s="19">
        <v>100</v>
      </c>
      <c r="C128" s="18" t="str">
        <f t="shared" si="14"/>
        <v>Abigail Baines</v>
      </c>
      <c r="D128" s="18" t="str">
        <f t="shared" si="15"/>
        <v>Bracknell AC</v>
      </c>
      <c r="E128" s="39">
        <v>0.0035092592592592593</v>
      </c>
    </row>
    <row r="129" spans="1:5" ht="15">
      <c r="A129" s="38">
        <v>8</v>
      </c>
      <c r="B129" s="19">
        <v>175</v>
      </c>
      <c r="C129" s="18" t="str">
        <f t="shared" si="14"/>
        <v>Naomi Harris</v>
      </c>
      <c r="D129" s="18" t="str">
        <f t="shared" si="15"/>
        <v>Reading AC</v>
      </c>
      <c r="E129" s="39">
        <v>0.0035173611111111113</v>
      </c>
    </row>
    <row r="130" spans="1:5" ht="15">
      <c r="A130" s="38">
        <v>9</v>
      </c>
      <c r="B130" s="19">
        <v>182</v>
      </c>
      <c r="C130" s="18" t="str">
        <f t="shared" si="14"/>
        <v>Susannah Mair</v>
      </c>
      <c r="D130" s="18" t="str">
        <f t="shared" si="15"/>
        <v>Bracknell AC</v>
      </c>
      <c r="E130" s="39">
        <v>0.003570601851851852</v>
      </c>
    </row>
    <row r="131" spans="1:5" ht="15">
      <c r="A131" s="38">
        <v>10</v>
      </c>
      <c r="B131" s="19">
        <v>208</v>
      </c>
      <c r="C131" s="18" t="str">
        <f t="shared" si="14"/>
        <v>Georgia Whalley</v>
      </c>
      <c r="D131" s="18" t="str">
        <f t="shared" si="15"/>
        <v>Reading AC</v>
      </c>
      <c r="E131" s="39">
        <v>0.0036828703703703706</v>
      </c>
    </row>
    <row r="132" spans="1:5" ht="15">
      <c r="A132" s="38">
        <v>11</v>
      </c>
      <c r="B132" s="19">
        <v>140</v>
      </c>
      <c r="C132" s="18" t="str">
        <f t="shared" si="14"/>
        <v>Isabelle Craven</v>
      </c>
      <c r="D132" s="18" t="str">
        <f t="shared" si="15"/>
        <v>WSEH AC</v>
      </c>
      <c r="E132" s="39">
        <v>0.0037337962962962963</v>
      </c>
    </row>
    <row r="133" spans="1:5" ht="15">
      <c r="A133" s="38">
        <v>12</v>
      </c>
      <c r="B133" s="19">
        <v>209</v>
      </c>
      <c r="C133" s="18" t="str">
        <f t="shared" si="14"/>
        <v>Renee Whalley</v>
      </c>
      <c r="D133" s="18" t="str">
        <f t="shared" si="15"/>
        <v>Reading AC</v>
      </c>
      <c r="E133" s="39">
        <v>0.003896990740740741</v>
      </c>
    </row>
    <row r="134" spans="1:5" ht="15">
      <c r="A134" s="38">
        <v>13</v>
      </c>
      <c r="B134" s="19">
        <v>192</v>
      </c>
      <c r="C134" s="18" t="str">
        <f t="shared" si="14"/>
        <v>Francesca Blackwell</v>
      </c>
      <c r="D134" s="18" t="str">
        <f t="shared" si="15"/>
        <v>Bracknell AC</v>
      </c>
      <c r="E134" s="39">
        <v>0.004</v>
      </c>
    </row>
    <row r="135" spans="2:4" ht="15">
      <c r="B135" s="19"/>
      <c r="C135" s="18"/>
      <c r="D135" s="18"/>
    </row>
    <row r="136" spans="2:4" ht="15">
      <c r="B136" s="17"/>
      <c r="C136" s="18"/>
      <c r="D136" s="18"/>
    </row>
    <row r="137" spans="1:6" ht="15">
      <c r="A137" s="9" t="s">
        <v>5</v>
      </c>
      <c r="B137" s="6" t="s">
        <v>40</v>
      </c>
      <c r="D137" s="3" t="s">
        <v>41</v>
      </c>
      <c r="F137" s="8">
        <v>11.5</v>
      </c>
    </row>
    <row r="138" spans="1:6" ht="15">
      <c r="A138" s="25"/>
      <c r="B138" s="6"/>
      <c r="D138" s="10" t="s">
        <v>42</v>
      </c>
      <c r="E138" s="27" t="s">
        <v>5</v>
      </c>
      <c r="F138" s="26"/>
    </row>
    <row r="139" spans="1:5" ht="15">
      <c r="A139" s="11" t="s">
        <v>9</v>
      </c>
      <c r="B139" s="12" t="s">
        <v>10</v>
      </c>
      <c r="C139" s="13" t="s">
        <v>11</v>
      </c>
      <c r="D139" s="14" t="s">
        <v>12</v>
      </c>
      <c r="E139" s="15" t="s">
        <v>13</v>
      </c>
    </row>
    <row r="140" spans="1:6" ht="15">
      <c r="A140" s="16">
        <v>1</v>
      </c>
      <c r="B140" s="20">
        <v>70</v>
      </c>
      <c r="C140" s="18" t="str">
        <f aca="true" t="shared" si="16" ref="C140:C146">IF(OR($B140=0,$B140=""),"",VLOOKUP($B140,females,2,FALSE))</f>
        <v>Chloe Eames</v>
      </c>
      <c r="D140" s="18" t="str">
        <f aca="true" t="shared" si="17" ref="D140:D146">IF(OR($B140=0,$B140=""),"",VLOOKUP($B140,females,3,FALSE))</f>
        <v>Reading AC</v>
      </c>
      <c r="E140" s="4">
        <v>11.87</v>
      </c>
      <c r="F140" s="5">
        <f>IF(E140="","",IF(E140&gt;F137,"","CBP"))</f>
      </c>
    </row>
    <row r="141" spans="1:5" ht="15">
      <c r="A141" s="16">
        <v>2</v>
      </c>
      <c r="B141" s="17">
        <v>131</v>
      </c>
      <c r="C141" s="18" t="str">
        <f t="shared" si="16"/>
        <v>Lauren Watkins</v>
      </c>
      <c r="D141" s="18" t="str">
        <f t="shared" si="17"/>
        <v>Bracknell AC</v>
      </c>
      <c r="E141" s="4">
        <v>12.07</v>
      </c>
    </row>
    <row r="142" spans="1:6" ht="15">
      <c r="A142" s="16">
        <v>3</v>
      </c>
      <c r="B142" s="17">
        <v>143</v>
      </c>
      <c r="C142" s="18" t="str">
        <f t="shared" si="16"/>
        <v>Eleanor Pickford</v>
      </c>
      <c r="D142" s="18" t="str">
        <f t="shared" si="17"/>
        <v>Reading AC</v>
      </c>
      <c r="E142" s="4">
        <v>12.66</v>
      </c>
      <c r="F142" s="41"/>
    </row>
    <row r="143" spans="1:5" ht="15">
      <c r="A143" s="16">
        <v>4</v>
      </c>
      <c r="B143" s="20">
        <v>171</v>
      </c>
      <c r="C143" s="18" t="str">
        <f t="shared" si="16"/>
        <v>Amy McArthur</v>
      </c>
      <c r="D143" s="18" t="str">
        <f t="shared" si="17"/>
        <v>WSEH AC</v>
      </c>
      <c r="E143" s="4">
        <v>12.67</v>
      </c>
    </row>
    <row r="144" spans="1:5" ht="15">
      <c r="A144" s="16">
        <v>5</v>
      </c>
      <c r="B144" s="19">
        <v>194</v>
      </c>
      <c r="C144" s="18" t="str">
        <f t="shared" si="16"/>
        <v>Lucy Rothwell</v>
      </c>
      <c r="D144" s="18" t="str">
        <f t="shared" si="17"/>
        <v>Bracknell AC</v>
      </c>
      <c r="E144" s="4">
        <v>13.09</v>
      </c>
    </row>
    <row r="145" spans="1:5" ht="15">
      <c r="A145" s="16">
        <v>6</v>
      </c>
      <c r="B145" s="19">
        <v>166</v>
      </c>
      <c r="C145" s="18" t="str">
        <f t="shared" si="16"/>
        <v>Zoe Allanson</v>
      </c>
      <c r="D145" s="18" t="str">
        <f t="shared" si="17"/>
        <v>Cookham RC</v>
      </c>
      <c r="E145" s="4">
        <v>13.38</v>
      </c>
    </row>
    <row r="146" spans="1:5" ht="15">
      <c r="A146" s="16">
        <v>7</v>
      </c>
      <c r="B146" s="19">
        <v>174</v>
      </c>
      <c r="C146" s="18" t="str">
        <f t="shared" si="16"/>
        <v>Olivia D'Aversa</v>
      </c>
      <c r="D146" s="18" t="str">
        <f t="shared" si="17"/>
        <v>Maidenhead AC</v>
      </c>
      <c r="E146" s="4">
        <v>14.44</v>
      </c>
    </row>
    <row r="147" spans="2:5" ht="15">
      <c r="B147" s="19"/>
      <c r="C147" s="18"/>
      <c r="D147" s="18"/>
      <c r="E147" s="7"/>
    </row>
    <row r="148" spans="2:4" ht="15">
      <c r="B148" s="17"/>
      <c r="C148" s="42"/>
      <c r="D148" s="43"/>
    </row>
    <row r="149" spans="1:6" ht="15">
      <c r="A149" s="44" t="s">
        <v>5</v>
      </c>
      <c r="B149" s="45" t="s">
        <v>43</v>
      </c>
      <c r="C149" s="46"/>
      <c r="D149" s="3" t="s">
        <v>44</v>
      </c>
      <c r="E149" s="47"/>
      <c r="F149" s="3">
        <v>52.37</v>
      </c>
    </row>
    <row r="150" spans="1:6" ht="15">
      <c r="A150" s="11" t="s">
        <v>9</v>
      </c>
      <c r="B150" s="48" t="s">
        <v>10</v>
      </c>
      <c r="C150" s="13" t="s">
        <v>11</v>
      </c>
      <c r="D150" s="14" t="s">
        <v>12</v>
      </c>
      <c r="E150" s="49" t="s">
        <v>13</v>
      </c>
      <c r="F150" s="50"/>
    </row>
    <row r="151" spans="1:6" ht="15">
      <c r="A151" s="16">
        <v>1</v>
      </c>
      <c r="B151" s="51">
        <v>120</v>
      </c>
      <c r="C151" s="52" t="str">
        <f>IF(OR($B151=0,$B151=""),"",VLOOKUP($B151,females,2,FALSE))</f>
        <v>Olivia Saunders</v>
      </c>
      <c r="D151" s="52" t="str">
        <f>IF(OR($B151=0,$B151=""),"",VLOOKUP($B151,females,3,FALSE))</f>
        <v>Reading AC</v>
      </c>
      <c r="E151" s="4">
        <v>18.86</v>
      </c>
      <c r="F151" s="53">
        <f>IF(E151="","",IF(E151&lt;F149,"","CBP"))</f>
      </c>
    </row>
    <row r="152" spans="2:6" ht="15">
      <c r="B152" s="54"/>
      <c r="C152" s="18"/>
      <c r="D152" s="18"/>
      <c r="E152" s="55"/>
      <c r="F152" s="23"/>
    </row>
    <row r="153" spans="1:6" ht="15">
      <c r="A153" s="44" t="s">
        <v>5</v>
      </c>
      <c r="B153" s="56" t="s">
        <v>45</v>
      </c>
      <c r="D153" s="3" t="s">
        <v>46</v>
      </c>
      <c r="E153" s="57"/>
      <c r="F153" s="26">
        <v>11.36</v>
      </c>
    </row>
    <row r="154" spans="1:5" ht="15">
      <c r="A154" s="11" t="s">
        <v>9</v>
      </c>
      <c r="B154" s="58" t="s">
        <v>10</v>
      </c>
      <c r="C154" s="13" t="s">
        <v>11</v>
      </c>
      <c r="D154" s="14" t="s">
        <v>12</v>
      </c>
      <c r="E154" s="59" t="s">
        <v>13</v>
      </c>
    </row>
    <row r="155" spans="1:6" ht="15">
      <c r="A155" s="16">
        <v>1</v>
      </c>
      <c r="B155" s="19">
        <v>188</v>
      </c>
      <c r="C155" s="18" t="str">
        <f aca="true" t="shared" si="18" ref="C155:C162">IF(OR($B155=0,$B155=""),"",VLOOKUP($B155,females,2,FALSE))</f>
        <v>Maisie Jeger</v>
      </c>
      <c r="D155" s="18" t="str">
        <f aca="true" t="shared" si="19" ref="D155:D162">IF(OR($B155=0,$B155=""),"",VLOOKUP($B155,females,3,FALSE))</f>
        <v>Southampton AC</v>
      </c>
      <c r="E155" s="4">
        <v>9.93</v>
      </c>
      <c r="F155" s="5">
        <f>IF(E155="","",IF(E155&lt;F153,"","CBP"))</f>
      </c>
    </row>
    <row r="156" spans="1:5" ht="15">
      <c r="A156" s="16">
        <v>2</v>
      </c>
      <c r="B156" s="19">
        <v>242</v>
      </c>
      <c r="C156" s="18" t="str">
        <f t="shared" si="18"/>
        <v>Lucy James</v>
      </c>
      <c r="D156" s="18" t="str">
        <f t="shared" si="19"/>
        <v>Bracknell AC</v>
      </c>
      <c r="E156" s="4">
        <v>9.3</v>
      </c>
    </row>
    <row r="157" spans="1:5" ht="15">
      <c r="A157" s="16">
        <v>3</v>
      </c>
      <c r="B157" s="19">
        <v>261</v>
      </c>
      <c r="C157" s="18" t="s">
        <v>47</v>
      </c>
      <c r="D157" s="18" t="s">
        <v>36</v>
      </c>
      <c r="E157" s="4">
        <v>9.15</v>
      </c>
    </row>
    <row r="158" spans="1:5" ht="15">
      <c r="A158" s="16">
        <v>4</v>
      </c>
      <c r="B158" s="19">
        <v>194</v>
      </c>
      <c r="C158" s="18" t="str">
        <f t="shared" si="18"/>
        <v>Lucy Rothwell</v>
      </c>
      <c r="D158" s="18" t="str">
        <f t="shared" si="19"/>
        <v>Bracknell AC</v>
      </c>
      <c r="E158" s="4">
        <v>7.23</v>
      </c>
    </row>
    <row r="159" spans="1:5" ht="15">
      <c r="A159" s="16">
        <v>5</v>
      </c>
      <c r="B159" s="19">
        <v>212</v>
      </c>
      <c r="C159" s="18" t="str">
        <f t="shared" si="18"/>
        <v>Ilyia Mears  </v>
      </c>
      <c r="D159" s="18" t="str">
        <f t="shared" si="19"/>
        <v>Bracknell AC</v>
      </c>
      <c r="E159" s="4">
        <v>7.16</v>
      </c>
    </row>
    <row r="160" spans="1:5" ht="15">
      <c r="A160" s="16">
        <v>6</v>
      </c>
      <c r="B160" s="19">
        <v>96</v>
      </c>
      <c r="C160" s="18" t="str">
        <f t="shared" si="18"/>
        <v>Lucy Dear</v>
      </c>
      <c r="D160" s="18" t="str">
        <f t="shared" si="19"/>
        <v>Bracknell AC</v>
      </c>
      <c r="E160" s="4">
        <v>7.16</v>
      </c>
    </row>
    <row r="161" spans="1:5" ht="15">
      <c r="A161" s="16">
        <v>7</v>
      </c>
      <c r="B161" s="19">
        <v>268</v>
      </c>
      <c r="C161" s="18" t="s">
        <v>48</v>
      </c>
      <c r="D161" s="18" t="s">
        <v>49</v>
      </c>
      <c r="E161" s="4">
        <v>6.54</v>
      </c>
    </row>
    <row r="162" spans="1:5" ht="15">
      <c r="A162" s="16">
        <v>8</v>
      </c>
      <c r="B162" s="19">
        <v>120</v>
      </c>
      <c r="C162" s="18" t="str">
        <f t="shared" si="18"/>
        <v>Olivia Saunders</v>
      </c>
      <c r="D162" s="18" t="str">
        <f t="shared" si="19"/>
        <v>Reading AC</v>
      </c>
      <c r="E162" s="4">
        <v>6.44</v>
      </c>
    </row>
    <row r="163" spans="2:5" ht="15">
      <c r="B163" s="60"/>
      <c r="C163" s="18"/>
      <c r="D163" s="18"/>
      <c r="E163" s="57"/>
    </row>
    <row r="164" spans="1:6" ht="15">
      <c r="A164" s="44" t="s">
        <v>5</v>
      </c>
      <c r="B164" s="56" t="s">
        <v>50</v>
      </c>
      <c r="D164" s="3" t="s">
        <v>51</v>
      </c>
      <c r="E164" s="57"/>
      <c r="F164" s="26">
        <v>38.44</v>
      </c>
    </row>
    <row r="165" spans="1:5" ht="15">
      <c r="A165" s="11" t="s">
        <v>9</v>
      </c>
      <c r="B165" s="58" t="s">
        <v>10</v>
      </c>
      <c r="C165" s="13" t="s">
        <v>11</v>
      </c>
      <c r="D165" s="14" t="s">
        <v>12</v>
      </c>
      <c r="E165" s="59" t="s">
        <v>13</v>
      </c>
    </row>
    <row r="166" spans="1:6" ht="15">
      <c r="A166" s="16">
        <v>1</v>
      </c>
      <c r="B166" s="19">
        <v>239</v>
      </c>
      <c r="C166" s="18" t="str">
        <f aca="true" t="shared" si="20" ref="C166:C173">IF(OR($B166=0,$B166=""),"",VLOOKUP($B166,females,2,FALSE))</f>
        <v>Phoebe Hoaen</v>
      </c>
      <c r="D166" s="18" t="str">
        <f aca="true" t="shared" si="21" ref="D166:D173">IF(OR($B166=0,$B166=""),"",VLOOKUP($B166,females,3,FALSE))</f>
        <v>Team Kennet</v>
      </c>
      <c r="E166" s="4">
        <v>22.78</v>
      </c>
      <c r="F166" s="5">
        <f>IF(E166="","",IF(E166&lt;F164,"","CBP"))</f>
      </c>
    </row>
    <row r="167" spans="1:5" ht="15">
      <c r="A167" s="16">
        <v>2</v>
      </c>
      <c r="B167" s="19">
        <v>261</v>
      </c>
      <c r="C167" s="18" t="s">
        <v>47</v>
      </c>
      <c r="D167" s="18" t="s">
        <v>36</v>
      </c>
      <c r="E167" s="4">
        <v>22.13</v>
      </c>
    </row>
    <row r="168" spans="1:5" ht="15">
      <c r="A168" s="16">
        <v>3</v>
      </c>
      <c r="B168" s="19">
        <v>96</v>
      </c>
      <c r="C168" s="18" t="str">
        <f t="shared" si="20"/>
        <v>Lucy Dear</v>
      </c>
      <c r="D168" s="18" t="str">
        <f t="shared" si="21"/>
        <v>Bracknell AC</v>
      </c>
      <c r="E168" s="4">
        <v>20.01</v>
      </c>
    </row>
    <row r="169" spans="1:5" ht="15">
      <c r="A169" s="16">
        <v>4</v>
      </c>
      <c r="B169" s="19">
        <v>242</v>
      </c>
      <c r="C169" s="18" t="str">
        <f t="shared" si="20"/>
        <v>Lucy James</v>
      </c>
      <c r="D169" s="18" t="str">
        <f t="shared" si="21"/>
        <v>Bracknell AC</v>
      </c>
      <c r="E169" s="4">
        <v>19.75</v>
      </c>
    </row>
    <row r="170" spans="1:5" ht="15">
      <c r="A170" s="16">
        <v>5</v>
      </c>
      <c r="B170" s="19">
        <v>212</v>
      </c>
      <c r="C170" s="18" t="str">
        <f t="shared" si="20"/>
        <v>Ilyia Mears  </v>
      </c>
      <c r="D170" s="18" t="str">
        <f t="shared" si="21"/>
        <v>Bracknell AC</v>
      </c>
      <c r="E170" s="4">
        <v>18.25</v>
      </c>
    </row>
    <row r="171" spans="1:5" ht="15">
      <c r="A171" s="16">
        <v>6</v>
      </c>
      <c r="B171" s="19">
        <v>268</v>
      </c>
      <c r="C171" s="18" t="s">
        <v>48</v>
      </c>
      <c r="D171" s="18" t="s">
        <v>52</v>
      </c>
      <c r="E171" s="4">
        <v>17.06</v>
      </c>
    </row>
    <row r="172" spans="1:5" ht="15">
      <c r="A172" s="16">
        <v>7</v>
      </c>
      <c r="B172" s="19">
        <v>120</v>
      </c>
      <c r="C172" s="18" t="str">
        <f t="shared" si="20"/>
        <v>Olivia Saunders</v>
      </c>
      <c r="D172" s="18" t="str">
        <f t="shared" si="21"/>
        <v>Reading AC</v>
      </c>
      <c r="E172" s="4">
        <v>14.45</v>
      </c>
    </row>
    <row r="173" spans="1:5" ht="15">
      <c r="A173" s="16">
        <v>8</v>
      </c>
      <c r="B173" s="19">
        <v>213</v>
      </c>
      <c r="C173" s="18" t="str">
        <f t="shared" si="20"/>
        <v>Ciara Rainey</v>
      </c>
      <c r="D173" s="18" t="str">
        <f t="shared" si="21"/>
        <v>Bracknell AC</v>
      </c>
      <c r="E173" s="4">
        <v>13.9</v>
      </c>
    </row>
    <row r="174" spans="2:5" ht="15">
      <c r="B174" s="60"/>
      <c r="E174" s="57"/>
    </row>
    <row r="175" spans="1:6" ht="15">
      <c r="A175" s="44" t="s">
        <v>5</v>
      </c>
      <c r="B175" s="56" t="s">
        <v>53</v>
      </c>
      <c r="D175" s="3" t="s">
        <v>54</v>
      </c>
      <c r="E175" s="57"/>
      <c r="F175" s="26">
        <v>34.04</v>
      </c>
    </row>
    <row r="176" spans="1:5" ht="15">
      <c r="A176" s="11" t="s">
        <v>9</v>
      </c>
      <c r="B176" s="58" t="s">
        <v>10</v>
      </c>
      <c r="C176" s="13" t="s">
        <v>11</v>
      </c>
      <c r="D176" s="14" t="s">
        <v>12</v>
      </c>
      <c r="E176" s="59" t="s">
        <v>13</v>
      </c>
    </row>
    <row r="177" spans="1:6" ht="15">
      <c r="A177" s="16">
        <v>1</v>
      </c>
      <c r="B177" s="19">
        <v>239</v>
      </c>
      <c r="C177" s="18" t="str">
        <f>IF(OR($B177=0,$B177=""),"",VLOOKUP($B177,females,2,FALSE))</f>
        <v>Phoebe Hoaen</v>
      </c>
      <c r="D177" s="18" t="str">
        <f>IF(OR($B177=0,$B177=""),"",VLOOKUP($B177,females,3,FALSE))</f>
        <v>Team Kennet</v>
      </c>
      <c r="E177" s="4">
        <v>32.15</v>
      </c>
      <c r="F177" s="5">
        <f>IF(E177="","",IF(E177&lt;F175,"","CBP"))</f>
      </c>
    </row>
    <row r="178" spans="1:5" ht="15">
      <c r="A178" s="16">
        <v>2</v>
      </c>
      <c r="B178" s="19">
        <v>242</v>
      </c>
      <c r="C178" s="18" t="str">
        <f>IF(OR($B178=0,$B178=""),"",VLOOKUP($B178,females,2,FALSE))</f>
        <v>Lucy James</v>
      </c>
      <c r="D178" s="18" t="str">
        <f>IF(OR($B178=0,$B178=""),"",VLOOKUP($B178,females,3,FALSE))</f>
        <v>Bracknell AC</v>
      </c>
      <c r="E178" s="4">
        <v>22.28</v>
      </c>
    </row>
    <row r="179" spans="1:5" ht="15">
      <c r="A179" s="16">
        <v>3</v>
      </c>
      <c r="B179" s="19">
        <v>213</v>
      </c>
      <c r="C179" s="18" t="str">
        <f>IF(OR($B179=0,$B179=""),"",VLOOKUP($B179,females,2,FALSE))</f>
        <v>Ciara Rainey</v>
      </c>
      <c r="D179" s="18" t="str">
        <f>IF(OR($B179=0,$B179=""),"",VLOOKUP($B179,females,3,FALSE))</f>
        <v>Bracknell AC</v>
      </c>
      <c r="E179" s="4">
        <v>21.09</v>
      </c>
    </row>
    <row r="180" spans="1:5" ht="15">
      <c r="A180" s="16">
        <v>4</v>
      </c>
      <c r="B180" s="19">
        <v>258</v>
      </c>
      <c r="C180" s="18" t="s">
        <v>342</v>
      </c>
      <c r="D180" s="18" t="s">
        <v>14</v>
      </c>
      <c r="E180" s="4">
        <v>18.19</v>
      </c>
    </row>
    <row r="181" spans="1:5" ht="15">
      <c r="A181" s="16">
        <v>5</v>
      </c>
      <c r="B181" s="19">
        <v>221</v>
      </c>
      <c r="C181" s="18" t="str">
        <f>IF(OR($B181=0,$B181=""),"",VLOOKUP($B181,females,2,FALSE))</f>
        <v>Fatou Gaye</v>
      </c>
      <c r="D181" s="18" t="str">
        <f>IF(OR($B181=0,$B181=""),"",VLOOKUP($B181,females,3,FALSE))</f>
        <v>Reading AC</v>
      </c>
      <c r="E181" s="4">
        <v>16.09</v>
      </c>
    </row>
    <row r="182" spans="2:4" ht="15">
      <c r="B182" s="19"/>
      <c r="C182" s="18"/>
      <c r="D182" s="18"/>
    </row>
    <row r="183" spans="1:6" ht="15">
      <c r="A183" s="44" t="s">
        <v>5</v>
      </c>
      <c r="B183" s="56" t="s">
        <v>55</v>
      </c>
      <c r="D183" s="3" t="s">
        <v>56</v>
      </c>
      <c r="E183" s="57"/>
      <c r="F183" s="26">
        <v>1.65</v>
      </c>
    </row>
    <row r="184" spans="1:5" ht="15">
      <c r="A184" s="11" t="s">
        <v>9</v>
      </c>
      <c r="B184" s="58" t="s">
        <v>10</v>
      </c>
      <c r="C184" s="13" t="s">
        <v>11</v>
      </c>
      <c r="D184" s="14" t="s">
        <v>12</v>
      </c>
      <c r="E184" s="59" t="s">
        <v>13</v>
      </c>
    </row>
    <row r="185" spans="1:6" ht="15">
      <c r="A185" s="16">
        <v>1</v>
      </c>
      <c r="B185" s="19">
        <v>166</v>
      </c>
      <c r="C185" s="18" t="str">
        <f>IF(OR($B185=0,$B185=""),"",VLOOKUP($B185,females,2,FALSE))</f>
        <v>Zoe Allanson</v>
      </c>
      <c r="D185" s="18" t="str">
        <f>IF(OR($B185=0,$B185=""),"",VLOOKUP($B185,females,3,FALSE))</f>
        <v>Cookham RC</v>
      </c>
      <c r="E185" s="4">
        <v>1.4</v>
      </c>
      <c r="F185" s="5">
        <f>IF(E185="","",IF(E185&lt;F183,"","CBP"))</f>
      </c>
    </row>
    <row r="186" spans="1:5" ht="15">
      <c r="A186" s="16" t="s">
        <v>57</v>
      </c>
      <c r="B186" s="19">
        <v>142</v>
      </c>
      <c r="C186" s="18" t="str">
        <f>IF(OR($B186=0,$B186=""),"",VLOOKUP($B186,females,2,FALSE))</f>
        <v>Lucy Griffiths</v>
      </c>
      <c r="D186" s="18" t="str">
        <f>IF(OR($B186=0,$B186=""),"",VLOOKUP($B186,females,3,FALSE))</f>
        <v>Bracknell AC</v>
      </c>
      <c r="E186" s="4">
        <v>1.35</v>
      </c>
    </row>
    <row r="187" spans="1:5" ht="15">
      <c r="A187" s="16" t="s">
        <v>57</v>
      </c>
      <c r="B187" s="19">
        <v>244</v>
      </c>
      <c r="C187" s="18" t="str">
        <f>IF(OR($B187=0,$B187=""),"",VLOOKUP($B187,females,2,FALSE))</f>
        <v>Olivia Michael</v>
      </c>
      <c r="D187" s="18" t="str">
        <f>IF(OR($B187=0,$B187=""),"",VLOOKUP($B187,females,3,FALSE))</f>
        <v>Slough Junior AC</v>
      </c>
      <c r="E187" s="4">
        <v>1.35</v>
      </c>
    </row>
    <row r="188" spans="1:5" ht="15">
      <c r="A188" s="16">
        <v>4</v>
      </c>
      <c r="B188" s="19">
        <v>152</v>
      </c>
      <c r="C188" s="18" t="str">
        <f>IF(OR($B188=0,$B188=""),"",VLOOKUP($B188,females,2,FALSE))</f>
        <v>Olivia Randall</v>
      </c>
      <c r="D188" s="18" t="str">
        <f>IF(OR($B188=0,$B188=""),"",VLOOKUP($B188,females,3,FALSE))</f>
        <v>Reading AC</v>
      </c>
      <c r="E188" s="4">
        <v>1.2</v>
      </c>
    </row>
    <row r="189" spans="2:4" ht="15">
      <c r="B189" s="19"/>
      <c r="C189" s="18"/>
      <c r="D189" s="18"/>
    </row>
    <row r="190" spans="2:5" ht="15">
      <c r="B190" s="60"/>
      <c r="E190" s="57"/>
    </row>
    <row r="191" spans="1:6" ht="15">
      <c r="A191" s="44" t="s">
        <v>5</v>
      </c>
      <c r="B191" s="56" t="s">
        <v>58</v>
      </c>
      <c r="D191" s="3" t="s">
        <v>59</v>
      </c>
      <c r="E191" s="57"/>
      <c r="F191" s="26">
        <v>5.63</v>
      </c>
    </row>
    <row r="192" spans="1:5" ht="15">
      <c r="A192" s="11" t="s">
        <v>9</v>
      </c>
      <c r="B192" s="58" t="s">
        <v>10</v>
      </c>
      <c r="C192" s="13" t="s">
        <v>11</v>
      </c>
      <c r="D192" s="14" t="s">
        <v>12</v>
      </c>
      <c r="E192" s="59" t="s">
        <v>13</v>
      </c>
    </row>
    <row r="193" spans="1:6" ht="15">
      <c r="A193" s="16">
        <v>1</v>
      </c>
      <c r="B193" s="19">
        <v>245</v>
      </c>
      <c r="C193" s="18" t="str">
        <f aca="true" t="shared" si="22" ref="C193:C202">IF(OR($B193=0,$B193=""),"",VLOOKUP($B193,females,2,FALSE))</f>
        <v>Rachel Okoro</v>
      </c>
      <c r="D193" s="18" t="str">
        <f aca="true" t="shared" si="23" ref="D193:D202">IF(OR($B193=0,$B193=""),"",VLOOKUP($B193,females,3,FALSE))</f>
        <v>WSEH AC</v>
      </c>
      <c r="E193" s="4">
        <v>5.09</v>
      </c>
      <c r="F193" s="5">
        <f>IF(E193="","",IF(E193&lt;F191,"","CBP"))</f>
      </c>
    </row>
    <row r="194" spans="1:5" ht="15">
      <c r="A194" s="16">
        <v>2</v>
      </c>
      <c r="B194" s="19">
        <v>188</v>
      </c>
      <c r="C194" s="18" t="str">
        <f t="shared" si="22"/>
        <v>Maisie Jeger</v>
      </c>
      <c r="D194" s="18" t="str">
        <f t="shared" si="23"/>
        <v>Southampton AC</v>
      </c>
      <c r="E194" s="4">
        <v>4.76</v>
      </c>
    </row>
    <row r="195" spans="1:5" ht="15">
      <c r="A195" s="16">
        <v>3</v>
      </c>
      <c r="B195" s="19">
        <v>191</v>
      </c>
      <c r="C195" s="18" t="str">
        <f t="shared" si="22"/>
        <v>Abbie Sillett</v>
      </c>
      <c r="D195" s="18" t="str">
        <f t="shared" si="23"/>
        <v>Bracknell AC</v>
      </c>
      <c r="E195" s="4">
        <v>4.69</v>
      </c>
    </row>
    <row r="196" spans="1:5" ht="15">
      <c r="A196" s="16">
        <v>4</v>
      </c>
      <c r="B196" s="19">
        <v>153</v>
      </c>
      <c r="C196" s="18" t="str">
        <f t="shared" si="22"/>
        <v>Abigail Symonds</v>
      </c>
      <c r="D196" s="18" t="str">
        <f t="shared" si="23"/>
        <v>Maidenhead AC</v>
      </c>
      <c r="E196" s="4">
        <v>4.53</v>
      </c>
    </row>
    <row r="197" spans="1:5" ht="15">
      <c r="A197" s="16">
        <v>5</v>
      </c>
      <c r="B197" s="19">
        <v>142</v>
      </c>
      <c r="C197" s="18" t="str">
        <f t="shared" si="22"/>
        <v>Lucy Griffiths</v>
      </c>
      <c r="D197" s="18" t="str">
        <f t="shared" si="23"/>
        <v>Bracknell AC</v>
      </c>
      <c r="E197" s="4">
        <v>4.31</v>
      </c>
    </row>
    <row r="198" spans="1:5" ht="15">
      <c r="A198" s="16">
        <v>6</v>
      </c>
      <c r="B198" s="19">
        <v>19</v>
      </c>
      <c r="C198" s="18" t="str">
        <f t="shared" si="22"/>
        <v>Tomilola Owoso</v>
      </c>
      <c r="D198" s="18" t="str">
        <f t="shared" si="23"/>
        <v>AFD AC</v>
      </c>
      <c r="E198" s="4">
        <v>4.02</v>
      </c>
    </row>
    <row r="199" spans="1:5" ht="15">
      <c r="A199" s="16">
        <v>7</v>
      </c>
      <c r="B199" s="19">
        <v>244</v>
      </c>
      <c r="C199" s="18" t="str">
        <f t="shared" si="22"/>
        <v>Olivia Michael</v>
      </c>
      <c r="D199" s="18" t="str">
        <f t="shared" si="23"/>
        <v>Slough Junior AC</v>
      </c>
      <c r="E199" s="4">
        <v>3.94</v>
      </c>
    </row>
    <row r="200" spans="1:5" ht="15">
      <c r="A200" s="16">
        <v>8</v>
      </c>
      <c r="B200" s="19">
        <v>258</v>
      </c>
      <c r="C200" s="18" t="s">
        <v>342</v>
      </c>
      <c r="D200" s="18" t="s">
        <v>14</v>
      </c>
      <c r="E200" s="4">
        <v>3.84</v>
      </c>
    </row>
    <row r="201" spans="1:5" ht="15">
      <c r="A201" s="16">
        <v>9</v>
      </c>
      <c r="B201" s="19">
        <v>174</v>
      </c>
      <c r="C201" s="18" t="str">
        <f t="shared" si="22"/>
        <v>Olivia D'Aversa</v>
      </c>
      <c r="D201" s="18" t="str">
        <f t="shared" si="23"/>
        <v>Maidenhead AC</v>
      </c>
      <c r="E201" s="4">
        <v>3.56</v>
      </c>
    </row>
    <row r="202" spans="1:5" ht="15">
      <c r="A202" s="16">
        <v>10</v>
      </c>
      <c r="B202" s="19">
        <v>237</v>
      </c>
      <c r="C202" s="18" t="str">
        <f t="shared" si="22"/>
        <v>Livingproof Aguele</v>
      </c>
      <c r="D202" s="18" t="str">
        <f t="shared" si="23"/>
        <v>WSEH AC</v>
      </c>
      <c r="E202" s="4">
        <v>3.49</v>
      </c>
    </row>
    <row r="203" spans="2:5" ht="15">
      <c r="B203" s="60"/>
      <c r="E203" s="57"/>
    </row>
    <row r="204" spans="1:6" ht="15">
      <c r="A204" s="61" t="s">
        <v>5</v>
      </c>
      <c r="B204" s="56" t="s">
        <v>60</v>
      </c>
      <c r="C204" s="46"/>
      <c r="D204" s="3" t="s">
        <v>61</v>
      </c>
      <c r="E204" s="57"/>
      <c r="F204" s="26">
        <v>3</v>
      </c>
    </row>
    <row r="205" spans="1:5" ht="15">
      <c r="A205" s="33" t="s">
        <v>9</v>
      </c>
      <c r="B205" s="58" t="s">
        <v>10</v>
      </c>
      <c r="C205" s="13" t="s">
        <v>11</v>
      </c>
      <c r="D205" s="14" t="s">
        <v>12</v>
      </c>
      <c r="E205" s="59" t="s">
        <v>13</v>
      </c>
    </row>
    <row r="206" spans="1:6" ht="15">
      <c r="A206" s="38">
        <v>1</v>
      </c>
      <c r="B206" s="19">
        <v>255</v>
      </c>
      <c r="C206" s="18" t="s">
        <v>62</v>
      </c>
      <c r="D206" s="18" t="s">
        <v>14</v>
      </c>
      <c r="E206" s="4">
        <v>2.4</v>
      </c>
      <c r="F206" s="23">
        <f>IF(E206="","",IF(E206&lt;F204,"","CBP"))</f>
      </c>
    </row>
    <row r="207" spans="1:6" ht="15">
      <c r="A207" s="38">
        <v>2</v>
      </c>
      <c r="B207" s="19">
        <v>152</v>
      </c>
      <c r="C207" s="18" t="str">
        <f>IF(OR($B207=0,$B207=""),"",VLOOKUP($B207,females,2,FALSE))</f>
        <v>Olivia Randall</v>
      </c>
      <c r="D207" s="18" t="str">
        <f>IF(OR($B207=0,$B207=""),"",VLOOKUP($B207,females,3,FALSE))</f>
        <v>Reading AC</v>
      </c>
      <c r="E207" s="4">
        <v>2.2</v>
      </c>
      <c r="F207" s="23"/>
    </row>
    <row r="208" spans="1:6" ht="15">
      <c r="A208" s="16">
        <v>3</v>
      </c>
      <c r="B208" s="19">
        <v>257</v>
      </c>
      <c r="C208" s="18" t="s">
        <v>30</v>
      </c>
      <c r="D208" s="18" t="s">
        <v>14</v>
      </c>
      <c r="E208" s="4">
        <v>2.2</v>
      </c>
      <c r="F208" s="23"/>
    </row>
    <row r="209" spans="1:6" ht="15">
      <c r="A209" s="16">
        <v>4</v>
      </c>
      <c r="B209" s="19">
        <v>143</v>
      </c>
      <c r="C209" s="18" t="str">
        <f>IF(OR($B209=0,$B209=""),"",VLOOKUP($B209,females,2,FALSE))</f>
        <v>Eleanor Pickford</v>
      </c>
      <c r="D209" s="18" t="str">
        <f>IF(OR($B209=0,$B209=""),"",VLOOKUP($B209,females,3,FALSE))</f>
        <v>Reading AC</v>
      </c>
      <c r="E209" s="4">
        <v>2.1</v>
      </c>
      <c r="F209" s="23"/>
    </row>
    <row r="210" spans="1:5" ht="15">
      <c r="A210" s="16">
        <v>5</v>
      </c>
      <c r="B210" s="19">
        <v>176</v>
      </c>
      <c r="C210" s="18" t="str">
        <f>IF(OR($B210=0,$B210=""),"",VLOOKUP($B210,females,2,FALSE))</f>
        <v>Amy Smith</v>
      </c>
      <c r="D210" s="18" t="str">
        <f>IF(OR($B210=0,$B210=""),"",VLOOKUP($B210,females,3,FALSE))</f>
        <v>Reading AC</v>
      </c>
      <c r="E210" s="4">
        <v>1.9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8" sqref="N8:O8"/>
    </sheetView>
  </sheetViews>
  <sheetFormatPr defaultColWidth="9.140625" defaultRowHeight="15"/>
  <cols>
    <col min="2" max="2" width="24.00390625" style="0" bestFit="1" customWidth="1"/>
    <col min="3" max="3" width="18.140625" style="0" bestFit="1" customWidth="1"/>
    <col min="5" max="5" width="7.421875" style="0" customWidth="1"/>
    <col min="6" max="6" width="9.140625" style="121" customWidth="1"/>
    <col min="7" max="7" width="6.421875" style="0" customWidth="1"/>
    <col min="9" max="9" width="6.7109375" style="0" customWidth="1"/>
    <col min="12" max="12" width="11.140625" style="0" customWidth="1"/>
  </cols>
  <sheetData>
    <row r="1" spans="1:7" ht="15">
      <c r="A1" s="101" t="s">
        <v>332</v>
      </c>
      <c r="C1" s="106"/>
      <c r="G1" s="122"/>
    </row>
    <row r="2" spans="1:8" ht="15">
      <c r="A2" s="101" t="s">
        <v>333</v>
      </c>
      <c r="B2" s="108"/>
      <c r="D2" s="106"/>
      <c r="H2" s="122"/>
    </row>
    <row r="3" spans="1:8" ht="15">
      <c r="A3" s="101"/>
      <c r="B3" s="108"/>
      <c r="D3" s="106"/>
      <c r="H3" s="122"/>
    </row>
    <row r="4" spans="1:13" ht="15">
      <c r="A4" s="107" t="s">
        <v>334</v>
      </c>
      <c r="B4" s="108" t="s">
        <v>11</v>
      </c>
      <c r="C4" s="109" t="s">
        <v>12</v>
      </c>
      <c r="D4" s="110" t="s">
        <v>335</v>
      </c>
      <c r="E4" s="111" t="s">
        <v>336</v>
      </c>
      <c r="F4" s="112" t="s">
        <v>337</v>
      </c>
      <c r="G4" s="111" t="s">
        <v>336</v>
      </c>
      <c r="H4" s="113" t="s">
        <v>338</v>
      </c>
      <c r="I4" s="111" t="s">
        <v>336</v>
      </c>
      <c r="J4" s="114" t="s">
        <v>339</v>
      </c>
      <c r="K4" s="111" t="s">
        <v>336</v>
      </c>
      <c r="L4" s="114" t="s">
        <v>340</v>
      </c>
      <c r="M4" s="114" t="s">
        <v>341</v>
      </c>
    </row>
    <row r="5" spans="1:13" ht="15">
      <c r="A5" s="123">
        <f>'[1]Athletes'!A4</f>
        <v>144</v>
      </c>
      <c r="B5" s="123" t="str">
        <f>'[1]Athletes'!B4</f>
        <v>Amelia Walsh</v>
      </c>
      <c r="C5" s="123" t="str">
        <f>'[1]Athletes'!C4</f>
        <v>Reading AC</v>
      </c>
      <c r="D5" s="116">
        <f aca="true" t="shared" si="0" ref="D5:D23">IF(ISNA(VLOOKUP($A5,Event1G,2,FALSE)),0,VLOOKUP($A5,Event1G,2,FALSE))</f>
        <v>10.62</v>
      </c>
      <c r="E5" s="117">
        <f aca="true" t="shared" si="1" ref="E5:E23">IF(ISNA(VLOOKUP($A5,Event1G,5,FALSE)),0,VLOOKUP($A5,Event1G,5,FALSE))</f>
        <v>76</v>
      </c>
      <c r="F5" s="118">
        <f aca="true" t="shared" si="2" ref="F5:F23">IF(ISNA(VLOOKUP($A5,Event2G,2,FALSE)),0,VLOOKUP($A5,Event2G,2,FALSE))</f>
        <v>0.0012761574074074075</v>
      </c>
      <c r="G5" s="117">
        <f aca="true" t="shared" si="3" ref="G5:G23">IF(ISNA(VLOOKUP($A5,Event2G,5,FALSE)),0,VLOOKUP($A5,Event2G,5,FALSE))</f>
        <v>89</v>
      </c>
      <c r="H5" s="116">
        <f aca="true" t="shared" si="4" ref="H5:H20">IF(ISNA(VLOOKUP($A5,Event3G,2,FALSE)),0,VLOOKUP($A5,Event3G,2,FALSE))</f>
        <v>4.16</v>
      </c>
      <c r="I5" s="117">
        <f aca="true" t="shared" si="5" ref="I5:I23">IF(ISNA(VLOOKUP($A5,Event3G,5,FALSE)),0,VLOOKUP($A5,Event3G,5,FALSE))</f>
        <v>56</v>
      </c>
      <c r="J5" s="116">
        <f aca="true" t="shared" si="6" ref="J5:J23">IF(ISNA(VLOOKUP($A5,Event4G,2,FALSE)),0,VLOOKUP($A5,Event4G,2,FALSE))</f>
        <v>5.22</v>
      </c>
      <c r="K5" s="117">
        <f aca="true" t="shared" si="7" ref="K5:K23">IF(ISNA(VLOOKUP($A5,Event4G,5,FALSE)),0,VLOOKUP($A5,Event4G,5,FALSE))</f>
        <v>31</v>
      </c>
      <c r="L5" s="119">
        <f aca="true" t="shared" si="8" ref="L5:L23">E5+G5+I5+K5</f>
        <v>252</v>
      </c>
      <c r="M5" s="120">
        <f aca="true" t="shared" si="9" ref="M5:M23">IF(L5&gt;0,RANK(L5,$L$5:$L$23),"")</f>
        <v>1</v>
      </c>
    </row>
    <row r="6" spans="1:13" ht="15">
      <c r="A6" s="123">
        <f>'[1]Athletes'!A18</f>
        <v>235</v>
      </c>
      <c r="B6" s="123" t="str">
        <f>'[1]Athletes'!B18</f>
        <v>Isla Page</v>
      </c>
      <c r="C6" s="123" t="str">
        <f>'[1]Athletes'!C18</f>
        <v>Maidenhead AC</v>
      </c>
      <c r="D6" s="116">
        <f t="shared" si="0"/>
        <v>10.91</v>
      </c>
      <c r="E6" s="117">
        <f t="shared" si="1"/>
        <v>73</v>
      </c>
      <c r="F6" s="118">
        <f t="shared" si="2"/>
        <v>0.0013821759259259262</v>
      </c>
      <c r="G6" s="117">
        <f t="shared" si="3"/>
        <v>79</v>
      </c>
      <c r="H6" s="116">
        <f t="shared" si="4"/>
        <v>3.72</v>
      </c>
      <c r="I6" s="117">
        <f t="shared" si="5"/>
        <v>44</v>
      </c>
      <c r="J6" s="116">
        <f t="shared" si="6"/>
        <v>6.86</v>
      </c>
      <c r="K6" s="117">
        <f t="shared" si="7"/>
        <v>53</v>
      </c>
      <c r="L6" s="119">
        <f t="shared" si="8"/>
        <v>249</v>
      </c>
      <c r="M6" s="120">
        <f t="shared" si="9"/>
        <v>2</v>
      </c>
    </row>
    <row r="7" spans="1:13" ht="15">
      <c r="A7" s="123">
        <f>'[1]Athletes'!A3</f>
        <v>122</v>
      </c>
      <c r="B7" s="123" t="str">
        <f>'[1]Athletes'!B3</f>
        <v>Charlotte Dewar</v>
      </c>
      <c r="C7" s="123" t="str">
        <f>'[1]Athletes'!C3</f>
        <v>Windsor S E &amp; H</v>
      </c>
      <c r="D7" s="116">
        <f t="shared" si="0"/>
        <v>11.16</v>
      </c>
      <c r="E7" s="117">
        <f t="shared" si="1"/>
        <v>71</v>
      </c>
      <c r="F7" s="118">
        <f t="shared" si="2"/>
        <v>0.0012322916666666667</v>
      </c>
      <c r="G7" s="117">
        <f t="shared" si="3"/>
        <v>93</v>
      </c>
      <c r="H7" s="116">
        <f t="shared" si="4"/>
        <v>4.17</v>
      </c>
      <c r="I7" s="117">
        <f t="shared" si="5"/>
        <v>56</v>
      </c>
      <c r="J7" s="116">
        <f t="shared" si="6"/>
        <v>4.43</v>
      </c>
      <c r="K7" s="117">
        <f t="shared" si="7"/>
        <v>24</v>
      </c>
      <c r="L7" s="119">
        <f t="shared" si="8"/>
        <v>244</v>
      </c>
      <c r="M7" s="120">
        <f t="shared" si="9"/>
        <v>3</v>
      </c>
    </row>
    <row r="8" spans="1:13" ht="15">
      <c r="A8" s="123">
        <f>'[1]Athletes'!A20</f>
        <v>243</v>
      </c>
      <c r="B8" s="123" t="str">
        <f>'[1]Athletes'!B20</f>
        <v>Kitty Mait</v>
      </c>
      <c r="C8" s="123" t="str">
        <f>'[1]Athletes'!C20</f>
        <v>Bracknell AC</v>
      </c>
      <c r="D8" s="116">
        <f t="shared" si="0"/>
        <v>10.94</v>
      </c>
      <c r="E8" s="117">
        <f t="shared" si="1"/>
        <v>73</v>
      </c>
      <c r="F8" s="118">
        <f t="shared" si="2"/>
        <v>0.0011802083333333332</v>
      </c>
      <c r="G8" s="117">
        <f t="shared" si="3"/>
        <v>98</v>
      </c>
      <c r="H8" s="116">
        <f t="shared" si="4"/>
        <v>3.79</v>
      </c>
      <c r="I8" s="117">
        <f t="shared" si="5"/>
        <v>45</v>
      </c>
      <c r="J8" s="116">
        <f t="shared" si="6"/>
        <v>4.27</v>
      </c>
      <c r="K8" s="117">
        <f t="shared" si="7"/>
        <v>23</v>
      </c>
      <c r="L8" s="119">
        <f t="shared" si="8"/>
        <v>239</v>
      </c>
      <c r="M8" s="120">
        <f t="shared" si="9"/>
        <v>4</v>
      </c>
    </row>
    <row r="9" spans="1:13" ht="15">
      <c r="A9" s="123">
        <f>'[1]Athletes'!A8</f>
        <v>193</v>
      </c>
      <c r="B9" s="123" t="str">
        <f>'[1]Athletes'!B8</f>
        <v>Jemima Crocker</v>
      </c>
      <c r="C9" s="123" t="str">
        <f>'[1]Athletes'!C8</f>
        <v>Reading AC</v>
      </c>
      <c r="D9" s="116">
        <f t="shared" si="0"/>
        <v>11.28</v>
      </c>
      <c r="E9" s="117">
        <f t="shared" si="1"/>
        <v>70</v>
      </c>
      <c r="F9" s="118">
        <f t="shared" si="2"/>
        <v>0.001267361111111111</v>
      </c>
      <c r="G9" s="117">
        <f t="shared" si="3"/>
        <v>90</v>
      </c>
      <c r="H9" s="116">
        <f t="shared" si="4"/>
        <v>3.65</v>
      </c>
      <c r="I9" s="117">
        <f t="shared" si="5"/>
        <v>42</v>
      </c>
      <c r="J9" s="116">
        <f t="shared" si="6"/>
        <v>4.63</v>
      </c>
      <c r="K9" s="117">
        <f t="shared" si="7"/>
        <v>26</v>
      </c>
      <c r="L9" s="119">
        <f t="shared" si="8"/>
        <v>228</v>
      </c>
      <c r="M9" s="120">
        <f t="shared" si="9"/>
        <v>5</v>
      </c>
    </row>
    <row r="10" spans="1:13" ht="15">
      <c r="A10" s="123">
        <f>'[1]Athletes'!A12</f>
        <v>206</v>
      </c>
      <c r="B10" s="123" t="str">
        <f>'[1]Athletes'!B12</f>
        <v>Megan Sommerville- Bailey</v>
      </c>
      <c r="C10" s="123" t="str">
        <f>'[1]Athletes'!C12</f>
        <v>Reading AC</v>
      </c>
      <c r="D10" s="116">
        <f t="shared" si="0"/>
        <v>11.09</v>
      </c>
      <c r="E10" s="117">
        <f t="shared" si="1"/>
        <v>72</v>
      </c>
      <c r="F10" s="118">
        <f t="shared" si="2"/>
        <v>0.0013927083333333335</v>
      </c>
      <c r="G10" s="117">
        <f t="shared" si="3"/>
        <v>78</v>
      </c>
      <c r="H10" s="116">
        <f t="shared" si="4"/>
        <v>3.61</v>
      </c>
      <c r="I10" s="117">
        <f t="shared" si="5"/>
        <v>41</v>
      </c>
      <c r="J10" s="116">
        <f t="shared" si="6"/>
        <v>5.16</v>
      </c>
      <c r="K10" s="117">
        <f t="shared" si="7"/>
        <v>30</v>
      </c>
      <c r="L10" s="119">
        <f t="shared" si="8"/>
        <v>221</v>
      </c>
      <c r="M10" s="120">
        <f t="shared" si="9"/>
        <v>6</v>
      </c>
    </row>
    <row r="11" spans="1:13" ht="15">
      <c r="A11" s="123">
        <f>'[1]Athletes'!A11</f>
        <v>203</v>
      </c>
      <c r="B11" s="123" t="str">
        <f>'[1]Athletes'!B11</f>
        <v>Mia Greenidge-Knell</v>
      </c>
      <c r="C11" s="123" t="str">
        <f>'[1]Athletes'!C11</f>
        <v>Reading AC</v>
      </c>
      <c r="D11" s="116">
        <f t="shared" si="0"/>
        <v>11.1</v>
      </c>
      <c r="E11" s="117">
        <f t="shared" si="1"/>
        <v>71</v>
      </c>
      <c r="F11" s="118">
        <f t="shared" si="2"/>
        <v>0.0016653935185185183</v>
      </c>
      <c r="G11" s="117">
        <f t="shared" si="3"/>
        <v>51</v>
      </c>
      <c r="H11" s="116">
        <f t="shared" si="4"/>
        <v>3.27</v>
      </c>
      <c r="I11" s="117">
        <f t="shared" si="5"/>
        <v>32</v>
      </c>
      <c r="J11" s="116">
        <f t="shared" si="6"/>
        <v>7.96</v>
      </c>
      <c r="K11" s="117">
        <f t="shared" si="7"/>
        <v>62</v>
      </c>
      <c r="L11" s="119">
        <f t="shared" si="8"/>
        <v>216</v>
      </c>
      <c r="M11" s="120">
        <f t="shared" si="9"/>
        <v>7</v>
      </c>
    </row>
    <row r="12" spans="1:13" ht="15">
      <c r="A12" s="123">
        <f>'[1]Athletes'!A19</f>
        <v>236</v>
      </c>
      <c r="B12" s="123" t="str">
        <f>'[1]Athletes'!B19</f>
        <v>Naomi Sutton</v>
      </c>
      <c r="C12" s="123" t="str">
        <f>'[1]Athletes'!C19</f>
        <v>Reading AC</v>
      </c>
      <c r="D12" s="116">
        <f t="shared" si="0"/>
        <v>11.36</v>
      </c>
      <c r="E12" s="117">
        <f t="shared" si="1"/>
        <v>69</v>
      </c>
      <c r="F12" s="118">
        <f t="shared" si="2"/>
        <v>0.001383564814814815</v>
      </c>
      <c r="G12" s="117">
        <f t="shared" si="3"/>
        <v>78</v>
      </c>
      <c r="H12" s="116">
        <f t="shared" si="4"/>
        <v>3.04</v>
      </c>
      <c r="I12" s="117">
        <f t="shared" si="5"/>
        <v>27</v>
      </c>
      <c r="J12" s="116">
        <f t="shared" si="6"/>
        <v>5.54</v>
      </c>
      <c r="K12" s="117">
        <f t="shared" si="7"/>
        <v>36</v>
      </c>
      <c r="L12" s="119">
        <f t="shared" si="8"/>
        <v>210</v>
      </c>
      <c r="M12" s="120">
        <f t="shared" si="9"/>
        <v>8</v>
      </c>
    </row>
    <row r="13" spans="1:13" ht="15">
      <c r="A13" s="123">
        <f>'[1]Athletes'!A15</f>
        <v>226</v>
      </c>
      <c r="B13" s="123" t="str">
        <f>'[1]Athletes'!B15</f>
        <v>Camilla Linton</v>
      </c>
      <c r="C13" s="123" t="str">
        <f>'[1]Athletes'!C15</f>
        <v>Reading AC</v>
      </c>
      <c r="D13" s="116">
        <f t="shared" si="0"/>
        <v>12.37</v>
      </c>
      <c r="E13" s="117">
        <f t="shared" si="1"/>
        <v>59</v>
      </c>
      <c r="F13" s="118">
        <f t="shared" si="2"/>
        <v>0.0013618055555555553</v>
      </c>
      <c r="G13" s="117">
        <f t="shared" si="3"/>
        <v>81</v>
      </c>
      <c r="H13" s="116">
        <f t="shared" si="4"/>
        <v>3.14</v>
      </c>
      <c r="I13" s="117">
        <f t="shared" si="5"/>
        <v>29</v>
      </c>
      <c r="J13" s="116">
        <f t="shared" si="6"/>
        <v>5.61</v>
      </c>
      <c r="K13" s="117">
        <f t="shared" si="7"/>
        <v>37</v>
      </c>
      <c r="L13" s="119">
        <f t="shared" si="8"/>
        <v>206</v>
      </c>
      <c r="M13" s="120">
        <f t="shared" si="9"/>
        <v>9</v>
      </c>
    </row>
    <row r="14" spans="1:13" ht="15">
      <c r="A14" s="123">
        <f>'[1]Athletes'!A21</f>
        <v>248</v>
      </c>
      <c r="B14" s="123" t="str">
        <f>'[1]Athletes'!B21</f>
        <v>Siena Brancato</v>
      </c>
      <c r="C14" s="123" t="str">
        <f>'[1]Athletes'!C21</f>
        <v>Cookham RC</v>
      </c>
      <c r="D14" s="116">
        <f t="shared" si="0"/>
        <v>11.8</v>
      </c>
      <c r="E14" s="117">
        <f t="shared" si="1"/>
        <v>64</v>
      </c>
      <c r="F14" s="118">
        <f t="shared" si="2"/>
        <v>0.0013164351851851852</v>
      </c>
      <c r="G14" s="117">
        <f t="shared" si="3"/>
        <v>85</v>
      </c>
      <c r="H14" s="116">
        <f t="shared" si="4"/>
        <v>3.22</v>
      </c>
      <c r="I14" s="117">
        <f t="shared" si="5"/>
        <v>31</v>
      </c>
      <c r="J14" s="116">
        <f t="shared" si="6"/>
        <v>4.41</v>
      </c>
      <c r="K14" s="117">
        <f t="shared" si="7"/>
        <v>24</v>
      </c>
      <c r="L14" s="119">
        <f t="shared" si="8"/>
        <v>204</v>
      </c>
      <c r="M14" s="120">
        <f t="shared" si="9"/>
        <v>10</v>
      </c>
    </row>
    <row r="15" spans="1:13" ht="15">
      <c r="A15" s="123">
        <f>'[1]Athletes'!A10</f>
        <v>202</v>
      </c>
      <c r="B15" s="123" t="str">
        <f>'[1]Athletes'!B10</f>
        <v>Sophie Carless</v>
      </c>
      <c r="C15" s="123" t="str">
        <f>'[1]Athletes'!C10</f>
        <v>Bracknell AC</v>
      </c>
      <c r="D15" s="116">
        <f t="shared" si="0"/>
        <v>11.84</v>
      </c>
      <c r="E15" s="117">
        <f t="shared" si="1"/>
        <v>64</v>
      </c>
      <c r="F15" s="118">
        <f t="shared" si="2"/>
        <v>0.0014561342592592594</v>
      </c>
      <c r="G15" s="117">
        <f t="shared" si="3"/>
        <v>71</v>
      </c>
      <c r="H15" s="116">
        <f t="shared" si="4"/>
        <v>3.37</v>
      </c>
      <c r="I15" s="117">
        <f t="shared" si="5"/>
        <v>35</v>
      </c>
      <c r="J15" s="116">
        <f t="shared" si="6"/>
        <v>4.36</v>
      </c>
      <c r="K15" s="117">
        <f t="shared" si="7"/>
        <v>24</v>
      </c>
      <c r="L15" s="119">
        <f t="shared" si="8"/>
        <v>194</v>
      </c>
      <c r="M15" s="120">
        <f t="shared" si="9"/>
        <v>11</v>
      </c>
    </row>
    <row r="16" spans="1:13" ht="15">
      <c r="A16" s="123">
        <f>'[1]Athletes'!A14</f>
        <v>223</v>
      </c>
      <c r="B16" s="123" t="str">
        <f>'[1]Athletes'!B14</f>
        <v>Megan Gould</v>
      </c>
      <c r="C16" s="123" t="str">
        <f>'[1]Athletes'!C14</f>
        <v>Bracknell AC</v>
      </c>
      <c r="D16" s="116">
        <f t="shared" si="0"/>
        <v>11.55</v>
      </c>
      <c r="E16" s="117">
        <f t="shared" si="1"/>
        <v>67</v>
      </c>
      <c r="F16" s="118">
        <f t="shared" si="2"/>
        <v>0.0014385416666666667</v>
      </c>
      <c r="G16" s="117">
        <f t="shared" si="3"/>
        <v>73</v>
      </c>
      <c r="H16" s="116">
        <f t="shared" si="4"/>
        <v>2.73</v>
      </c>
      <c r="I16" s="117">
        <f t="shared" si="5"/>
        <v>19</v>
      </c>
      <c r="J16" s="116">
        <f t="shared" si="6"/>
        <v>4.92</v>
      </c>
      <c r="K16" s="117">
        <f t="shared" si="7"/>
        <v>28</v>
      </c>
      <c r="L16" s="119">
        <f t="shared" si="8"/>
        <v>187</v>
      </c>
      <c r="M16" s="120">
        <f t="shared" si="9"/>
        <v>12</v>
      </c>
    </row>
    <row r="17" spans="1:13" ht="15">
      <c r="A17" s="123">
        <f>'[1]Athletes'!A7</f>
        <v>180</v>
      </c>
      <c r="B17" s="123" t="str">
        <f>'[1]Athletes'!B7</f>
        <v>Emily Larsen</v>
      </c>
      <c r="C17" s="123" t="str">
        <f>'[1]Athletes'!C7</f>
        <v>Reading AC</v>
      </c>
      <c r="D17" s="116">
        <f t="shared" si="0"/>
        <v>12.2</v>
      </c>
      <c r="E17" s="117">
        <f t="shared" si="1"/>
        <v>60</v>
      </c>
      <c r="F17" s="118">
        <f t="shared" si="2"/>
        <v>0.0015521990740740741</v>
      </c>
      <c r="G17" s="117">
        <f t="shared" si="3"/>
        <v>62</v>
      </c>
      <c r="H17" s="116">
        <f t="shared" si="4"/>
        <v>3.4</v>
      </c>
      <c r="I17" s="117">
        <f t="shared" si="5"/>
        <v>36</v>
      </c>
      <c r="J17" s="116">
        <f t="shared" si="6"/>
        <v>4.22</v>
      </c>
      <c r="K17" s="117">
        <f t="shared" si="7"/>
        <v>23</v>
      </c>
      <c r="L17" s="119">
        <f t="shared" si="8"/>
        <v>181</v>
      </c>
      <c r="M17" s="120">
        <f t="shared" si="9"/>
        <v>13</v>
      </c>
    </row>
    <row r="18" spans="1:13" ht="15">
      <c r="A18" s="123">
        <f>'[1]Athletes'!A23</f>
        <v>252</v>
      </c>
      <c r="B18" s="123" t="str">
        <f>'[1]Athletes'!B23</f>
        <v>Jasmine Hatch</v>
      </c>
      <c r="C18" s="123" t="str">
        <f>'[1]Athletes'!C23</f>
        <v>Bracknell AC</v>
      </c>
      <c r="D18" s="116">
        <f t="shared" si="0"/>
        <v>11.92</v>
      </c>
      <c r="E18" s="117">
        <f t="shared" si="1"/>
        <v>63</v>
      </c>
      <c r="F18" s="118">
        <f t="shared" si="2"/>
        <v>0.0015457175925925927</v>
      </c>
      <c r="G18" s="117">
        <f t="shared" si="3"/>
        <v>63</v>
      </c>
      <c r="H18" s="116">
        <f t="shared" si="4"/>
        <v>2.91</v>
      </c>
      <c r="I18" s="117">
        <f t="shared" si="5"/>
        <v>23</v>
      </c>
      <c r="J18" s="116">
        <f t="shared" si="6"/>
        <v>4.05</v>
      </c>
      <c r="K18" s="117">
        <f t="shared" si="7"/>
        <v>21</v>
      </c>
      <c r="L18" s="119">
        <f t="shared" si="8"/>
        <v>170</v>
      </c>
      <c r="M18" s="120">
        <f t="shared" si="9"/>
        <v>14</v>
      </c>
    </row>
    <row r="19" spans="1:13" ht="15">
      <c r="A19" s="123">
        <f>'[1]Athletes'!A25</f>
        <v>263</v>
      </c>
      <c r="B19" s="123" t="str">
        <f>'[1]Athletes'!B25</f>
        <v>Olivia Spanner-Johnson</v>
      </c>
      <c r="C19" s="123" t="str">
        <f>'[1]Athletes'!C25</f>
        <v>Bracknell AC</v>
      </c>
      <c r="D19" s="116">
        <f t="shared" si="0"/>
        <v>12.23</v>
      </c>
      <c r="E19" s="117">
        <f t="shared" si="1"/>
        <v>60</v>
      </c>
      <c r="F19" s="118">
        <f t="shared" si="2"/>
        <v>0.0015420138888888888</v>
      </c>
      <c r="G19" s="117">
        <f t="shared" si="3"/>
        <v>63</v>
      </c>
      <c r="H19" s="116">
        <f t="shared" si="4"/>
        <v>2.93</v>
      </c>
      <c r="I19" s="117">
        <f t="shared" si="5"/>
        <v>24</v>
      </c>
      <c r="J19" s="116">
        <f t="shared" si="6"/>
        <v>3.6</v>
      </c>
      <c r="K19" s="117">
        <f t="shared" si="7"/>
        <v>17</v>
      </c>
      <c r="L19" s="119">
        <f t="shared" si="8"/>
        <v>164</v>
      </c>
      <c r="M19" s="120">
        <f t="shared" si="9"/>
        <v>15</v>
      </c>
    </row>
    <row r="20" spans="1:13" ht="15">
      <c r="A20" s="123">
        <f>'[1]Athletes'!A22</f>
        <v>250</v>
      </c>
      <c r="B20" s="123" t="str">
        <f>'[1]Athletes'!B22</f>
        <v>Abby Goodman</v>
      </c>
      <c r="C20" s="123" t="str">
        <f>'[1]Athletes'!C22</f>
        <v>Bracknell AC</v>
      </c>
      <c r="D20" s="116">
        <f t="shared" si="0"/>
        <v>12.66</v>
      </c>
      <c r="E20" s="117">
        <f t="shared" si="1"/>
        <v>56</v>
      </c>
      <c r="F20" s="118">
        <f t="shared" si="2"/>
        <v>0.0015123842592592593</v>
      </c>
      <c r="G20" s="117">
        <f t="shared" si="3"/>
        <v>66</v>
      </c>
      <c r="H20" s="116">
        <f t="shared" si="4"/>
        <v>2.53</v>
      </c>
      <c r="I20" s="117">
        <f t="shared" si="5"/>
        <v>14</v>
      </c>
      <c r="J20" s="116">
        <f t="shared" si="6"/>
        <v>3.97</v>
      </c>
      <c r="K20" s="117">
        <f t="shared" si="7"/>
        <v>20</v>
      </c>
      <c r="L20" s="119">
        <f t="shared" si="8"/>
        <v>156</v>
      </c>
      <c r="M20" s="120">
        <f t="shared" si="9"/>
        <v>16</v>
      </c>
    </row>
    <row r="21" spans="1:13" ht="15">
      <c r="A21" s="123">
        <f>'[1]Athletes'!A17</f>
        <v>234</v>
      </c>
      <c r="B21" s="123" t="str">
        <f>'[1]Athletes'!B17</f>
        <v>Mia Leonard</v>
      </c>
      <c r="C21" s="123" t="str">
        <f>'[1]Athletes'!C17</f>
        <v>Reading AC</v>
      </c>
      <c r="D21" s="116">
        <f t="shared" si="0"/>
        <v>11.33</v>
      </c>
      <c r="E21" s="117">
        <f t="shared" si="1"/>
        <v>69</v>
      </c>
      <c r="F21" s="118">
        <f t="shared" si="2"/>
        <v>0</v>
      </c>
      <c r="G21" s="117">
        <f t="shared" si="3"/>
        <v>0</v>
      </c>
      <c r="H21" s="116">
        <f>IF(ISNA(VLOOKUP($A21,Event3G,2,FALSE)),0,VLOOKUP($A21,Event3G,2,FALSE))</f>
        <v>3.52</v>
      </c>
      <c r="I21" s="117">
        <f t="shared" si="5"/>
        <v>39</v>
      </c>
      <c r="J21" s="116">
        <f t="shared" si="6"/>
        <v>5.85</v>
      </c>
      <c r="K21" s="117">
        <f t="shared" si="7"/>
        <v>41</v>
      </c>
      <c r="L21" s="119">
        <f t="shared" si="8"/>
        <v>149</v>
      </c>
      <c r="M21" s="120">
        <f t="shared" si="9"/>
        <v>17</v>
      </c>
    </row>
    <row r="22" spans="1:13" ht="15">
      <c r="A22" s="123">
        <f>'[1]Athletes'!A16</f>
        <v>227</v>
      </c>
      <c r="B22" s="123" t="str">
        <f>'[1]Athletes'!B16</f>
        <v>Charlotte Barrett</v>
      </c>
      <c r="C22" s="123" t="str">
        <f>'[1]Athletes'!C16</f>
        <v>Bracknell AC</v>
      </c>
      <c r="D22" s="116">
        <f t="shared" si="0"/>
        <v>12.74</v>
      </c>
      <c r="E22" s="117">
        <f t="shared" si="1"/>
        <v>55</v>
      </c>
      <c r="F22" s="118">
        <f t="shared" si="2"/>
        <v>0.001521412037037037</v>
      </c>
      <c r="G22" s="117">
        <f t="shared" si="3"/>
        <v>65</v>
      </c>
      <c r="H22" s="116">
        <f>IF(ISNA(VLOOKUP($A22,Event3G,2,FALSE)),0,VLOOKUP($A22,Event3G,2,FALSE))</f>
        <v>2.07</v>
      </c>
      <c r="I22" s="117">
        <f t="shared" si="5"/>
        <v>4</v>
      </c>
      <c r="J22" s="116">
        <f t="shared" si="6"/>
        <v>3.53</v>
      </c>
      <c r="K22" s="117">
        <f t="shared" si="7"/>
        <v>17</v>
      </c>
      <c r="L22" s="119">
        <f t="shared" si="8"/>
        <v>141</v>
      </c>
      <c r="M22" s="120">
        <f t="shared" si="9"/>
        <v>18</v>
      </c>
    </row>
    <row r="23" spans="1:13" ht="15">
      <c r="A23" s="123">
        <f>'[1]Athletes'!A6</f>
        <v>167</v>
      </c>
      <c r="B23" s="123" t="str">
        <f>'[1]Athletes'!B6</f>
        <v>Lucia Fimia</v>
      </c>
      <c r="C23" s="123" t="str">
        <f>'[1]Athletes'!C6</f>
        <v>Maidenhead AC</v>
      </c>
      <c r="D23" s="116">
        <f t="shared" si="0"/>
        <v>0</v>
      </c>
      <c r="E23" s="117">
        <f t="shared" si="1"/>
        <v>0</v>
      </c>
      <c r="F23" s="118">
        <f t="shared" si="2"/>
        <v>0</v>
      </c>
      <c r="G23" s="117">
        <f t="shared" si="3"/>
        <v>0</v>
      </c>
      <c r="H23" s="116">
        <f>IF(ISNA(VLOOKUP($A23,Event3G,2,FALSE)),0,VLOOKUP($A23,Event3G,2,FALSE))</f>
        <v>3.65</v>
      </c>
      <c r="I23" s="117">
        <f t="shared" si="5"/>
        <v>42</v>
      </c>
      <c r="J23" s="116">
        <f t="shared" si="6"/>
        <v>0</v>
      </c>
      <c r="K23" s="117">
        <f t="shared" si="7"/>
        <v>0</v>
      </c>
      <c r="L23" s="119">
        <f t="shared" si="8"/>
        <v>42</v>
      </c>
      <c r="M23" s="120">
        <f t="shared" si="9"/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32">
      <selection activeCell="I10" sqref="I10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28.00390625" style="63" customWidth="1"/>
    <col min="4" max="4" width="23.7109375" style="63" customWidth="1"/>
    <col min="5" max="5" width="16.00390625" style="4" customWidth="1"/>
    <col min="6" max="6" width="7.140625" style="37" customWidth="1"/>
  </cols>
  <sheetData>
    <row r="1" ht="15">
      <c r="A1" s="1" t="s">
        <v>0</v>
      </c>
    </row>
    <row r="2" ht="15">
      <c r="A2" s="1" t="s">
        <v>1</v>
      </c>
    </row>
    <row r="3" spans="1:6" ht="15">
      <c r="A3" s="64" t="s">
        <v>63</v>
      </c>
      <c r="B3" s="51"/>
      <c r="C3" s="52"/>
      <c r="D3" s="52"/>
      <c r="F3" s="65"/>
    </row>
    <row r="4" spans="1:6" ht="15">
      <c r="A4" s="66"/>
      <c r="B4" s="51"/>
      <c r="C4" s="52"/>
      <c r="D4" s="52"/>
      <c r="E4" s="7"/>
      <c r="F4" s="65"/>
    </row>
    <row r="5" spans="1:6" ht="15">
      <c r="A5" s="67" t="s">
        <v>5</v>
      </c>
      <c r="B5" s="68" t="s">
        <v>64</v>
      </c>
      <c r="D5" s="69" t="s">
        <v>65</v>
      </c>
      <c r="E5" s="27"/>
      <c r="F5" s="69">
        <v>11.6</v>
      </c>
    </row>
    <row r="6" spans="1:6" ht="15">
      <c r="A6" s="70"/>
      <c r="B6" s="68"/>
      <c r="D6" s="10" t="s">
        <v>66</v>
      </c>
      <c r="E6" s="27" t="s">
        <v>5</v>
      </c>
      <c r="F6" s="69"/>
    </row>
    <row r="7" spans="1:5" ht="15">
      <c r="A7" s="33" t="s">
        <v>9</v>
      </c>
      <c r="B7" s="34" t="s">
        <v>10</v>
      </c>
      <c r="C7" s="35" t="s">
        <v>11</v>
      </c>
      <c r="D7" s="36" t="s">
        <v>12</v>
      </c>
      <c r="E7" s="15" t="s">
        <v>13</v>
      </c>
    </row>
    <row r="8" spans="1:6" ht="15">
      <c r="A8" s="38">
        <v>1</v>
      </c>
      <c r="B8" s="51">
        <v>428</v>
      </c>
      <c r="C8" s="52" t="str">
        <f>IF(OR($B8=0,$B8=""),"",VLOOKUP($B8,males,2,FALSE))</f>
        <v>Frank Cotter</v>
      </c>
      <c r="D8" s="52" t="str">
        <f>IF(OR($B8=0,$B8=""),"",VLOOKUP($B8,males,3,FALSE))</f>
        <v>Bracknell AC</v>
      </c>
      <c r="E8" s="29">
        <v>12.48</v>
      </c>
      <c r="F8" s="40">
        <f>IF(E8="","",IF(E8&gt;F5,"","CBP"))</f>
      </c>
    </row>
    <row r="9" spans="1:6" ht="15">
      <c r="A9" s="38">
        <v>2</v>
      </c>
      <c r="B9" s="51">
        <v>323</v>
      </c>
      <c r="C9" s="52" t="str">
        <f>IF(OR($B9=0,$B9=""),"",VLOOKUP($B9,males,2,FALSE))</f>
        <v>James Shefford</v>
      </c>
      <c r="D9" s="52" t="str">
        <f>IF(OR($B9=0,$B9=""),"",VLOOKUP($B9,males,3,FALSE))</f>
        <v>Bracknell AC</v>
      </c>
      <c r="E9" s="29">
        <v>12.55</v>
      </c>
      <c r="F9" s="65"/>
    </row>
    <row r="10" spans="1:6" ht="15">
      <c r="A10" s="38">
        <v>3</v>
      </c>
      <c r="B10" s="51">
        <v>374</v>
      </c>
      <c r="C10" s="52" t="str">
        <f>IF(OR($B10=0,$B10=""),"",VLOOKUP($B10,males,2,FALSE))</f>
        <v>Marcus Bailey</v>
      </c>
      <c r="D10" s="52" t="str">
        <f>IF(OR($B10=0,$B10=""),"",VLOOKUP($B10,males,3,FALSE))</f>
        <v>Bracknell AC</v>
      </c>
      <c r="E10" s="29">
        <v>12.57</v>
      </c>
      <c r="F10" s="65"/>
    </row>
    <row r="11" spans="1:6" ht="15">
      <c r="A11" s="38">
        <v>4</v>
      </c>
      <c r="B11" s="51">
        <v>309</v>
      </c>
      <c r="C11" s="52" t="str">
        <f>IF(OR($B11=0,$B11=""),"",VLOOKUP($B11,males,2,FALSE))</f>
        <v>James Badham</v>
      </c>
      <c r="D11" s="52" t="str">
        <f>IF(OR($B11=0,$B11=""),"",VLOOKUP($B11,males,3,FALSE))</f>
        <v>Maidenhead AC</v>
      </c>
      <c r="E11" s="29">
        <v>13.12</v>
      </c>
      <c r="F11" s="65"/>
    </row>
    <row r="12" spans="1:6" ht="15">
      <c r="A12" s="38">
        <v>5</v>
      </c>
      <c r="B12" s="51">
        <v>433</v>
      </c>
      <c r="C12" s="52" t="str">
        <f>IF(OR($B12=0,$B12=""),"",VLOOKUP($B12,males,2,FALSE))</f>
        <v>Elijah Oladunjoye</v>
      </c>
      <c r="D12" s="52" t="str">
        <f>IF(OR($B12=0,$B12=""),"",VLOOKUP($B12,males,3,FALSE))</f>
        <v>Slough Junior AC</v>
      </c>
      <c r="E12" s="29">
        <v>13.15</v>
      </c>
      <c r="F12" s="65"/>
    </row>
    <row r="13" spans="2:6" ht="15">
      <c r="B13" s="51"/>
      <c r="C13" s="52"/>
      <c r="D13" s="52"/>
      <c r="E13" s="24"/>
      <c r="F13" s="65"/>
    </row>
    <row r="14" spans="1:6" ht="15">
      <c r="A14" s="67" t="s">
        <v>5</v>
      </c>
      <c r="B14" s="68" t="s">
        <v>67</v>
      </c>
      <c r="D14" s="69" t="s">
        <v>65</v>
      </c>
      <c r="E14" s="27"/>
      <c r="F14" s="69">
        <v>11.6</v>
      </c>
    </row>
    <row r="15" spans="1:6" ht="15">
      <c r="A15" s="70"/>
      <c r="B15" s="68"/>
      <c r="D15" s="10" t="s">
        <v>68</v>
      </c>
      <c r="E15" s="27" t="s">
        <v>5</v>
      </c>
      <c r="F15" s="69"/>
    </row>
    <row r="16" spans="1:5" ht="15">
      <c r="A16" s="33" t="s">
        <v>9</v>
      </c>
      <c r="B16" s="34" t="s">
        <v>10</v>
      </c>
      <c r="C16" s="35" t="s">
        <v>11</v>
      </c>
      <c r="D16" s="36" t="s">
        <v>12</v>
      </c>
      <c r="E16" s="15" t="s">
        <v>13</v>
      </c>
    </row>
    <row r="17" spans="1:6" ht="15">
      <c r="A17" s="38">
        <v>1</v>
      </c>
      <c r="B17" s="51">
        <v>423</v>
      </c>
      <c r="C17" s="52" t="str">
        <f>IF(OR($B17=0,$B17=""),"",VLOOKUP($B17,males,2,FALSE))</f>
        <v>Luke Turner</v>
      </c>
      <c r="D17" s="52" t="str">
        <f>IF(OR($B17=0,$B17=""),"",VLOOKUP($B17,males,3,FALSE))</f>
        <v>Bracknell AC</v>
      </c>
      <c r="E17" s="29">
        <v>11.73</v>
      </c>
      <c r="F17" s="40">
        <f>IF(E17="","",IF(E17&gt;F14,"","CBP"))</f>
      </c>
    </row>
    <row r="18" spans="1:6" ht="15">
      <c r="A18" s="38">
        <v>2</v>
      </c>
      <c r="B18" s="51">
        <v>446</v>
      </c>
      <c r="C18" s="52" t="str">
        <f>IF(OR($B18=0,$B18=""),"",VLOOKUP($B18,males,2,FALSE))</f>
        <v>Feranmi Sanni</v>
      </c>
      <c r="D18" s="52" t="str">
        <f>IF(OR($B18=0,$B18=""),"",VLOOKUP($B18,males,3,FALSE))</f>
        <v>Slough Junior AC</v>
      </c>
      <c r="E18" s="29">
        <v>12.5</v>
      </c>
      <c r="F18" s="65"/>
    </row>
    <row r="19" spans="1:6" ht="15">
      <c r="A19" s="38">
        <v>3</v>
      </c>
      <c r="B19" s="51">
        <v>407</v>
      </c>
      <c r="C19" s="52" t="str">
        <f>IF(OR($B19=0,$B19=""),"",VLOOKUP($B19,males,2,FALSE))</f>
        <v>Samuel Aaron</v>
      </c>
      <c r="D19" s="52" t="str">
        <f>IF(OR($B19=0,$B19=""),"",VLOOKUP($B19,males,3,FALSE))</f>
        <v>Bracknell AC</v>
      </c>
      <c r="E19" s="29">
        <v>12.8</v>
      </c>
      <c r="F19" s="65"/>
    </row>
    <row r="20" spans="1:6" ht="15">
      <c r="A20" s="38">
        <v>4</v>
      </c>
      <c r="B20" s="51">
        <v>458</v>
      </c>
      <c r="C20" s="52" t="s">
        <v>69</v>
      </c>
      <c r="D20" s="52" t="s">
        <v>70</v>
      </c>
      <c r="E20" s="29">
        <v>13.46</v>
      </c>
      <c r="F20" s="65"/>
    </row>
    <row r="21" spans="1:6" ht="15">
      <c r="A21" s="38">
        <v>5</v>
      </c>
      <c r="B21" s="51">
        <v>384</v>
      </c>
      <c r="C21" s="52" t="str">
        <f>IF(OR($B21=0,$B21=""),"",VLOOKUP($B21,males,2,FALSE))</f>
        <v>Matthew Chidede</v>
      </c>
      <c r="D21" s="52" t="str">
        <f>IF(OR($B21=0,$B21=""),"",VLOOKUP($B21,males,3,FALSE))</f>
        <v>Bracknell AC</v>
      </c>
      <c r="E21" s="29">
        <v>14.01</v>
      </c>
      <c r="F21" s="65"/>
    </row>
    <row r="22" spans="2:6" ht="15">
      <c r="B22" s="51"/>
      <c r="C22" s="52"/>
      <c r="D22" s="52"/>
      <c r="E22" s="24"/>
      <c r="F22" s="65"/>
    </row>
    <row r="23" spans="1:6" ht="15">
      <c r="A23" s="67" t="s">
        <v>5</v>
      </c>
      <c r="B23" s="68" t="s">
        <v>71</v>
      </c>
      <c r="D23" s="69" t="s">
        <v>65</v>
      </c>
      <c r="E23" s="27"/>
      <c r="F23" s="69">
        <v>11.6</v>
      </c>
    </row>
    <row r="24" spans="1:6" ht="15">
      <c r="A24" s="70"/>
      <c r="B24" s="68"/>
      <c r="D24" s="10" t="s">
        <v>72</v>
      </c>
      <c r="E24" s="27" t="s">
        <v>5</v>
      </c>
      <c r="F24" s="69"/>
    </row>
    <row r="25" spans="1:5" ht="15">
      <c r="A25" s="33" t="s">
        <v>9</v>
      </c>
      <c r="B25" s="34" t="s">
        <v>10</v>
      </c>
      <c r="C25" s="35" t="s">
        <v>11</v>
      </c>
      <c r="D25" s="36" t="s">
        <v>12</v>
      </c>
      <c r="E25" s="15" t="s">
        <v>13</v>
      </c>
    </row>
    <row r="26" spans="1:6" ht="15">
      <c r="A26" s="38">
        <v>1</v>
      </c>
      <c r="B26" s="51">
        <v>423</v>
      </c>
      <c r="C26" s="52" t="str">
        <f aca="true" t="shared" si="0" ref="C26:C33">IF(OR($B26=0,$B26=""),"",VLOOKUP($B26,males,2,FALSE))</f>
        <v>Luke Turner</v>
      </c>
      <c r="D26" s="52" t="str">
        <f aca="true" t="shared" si="1" ref="D26:D33">IF(OR($B26=0,$B26=""),"",VLOOKUP($B26,males,3,FALSE))</f>
        <v>Bracknell AC</v>
      </c>
      <c r="E26" s="29">
        <v>11.63</v>
      </c>
      <c r="F26" s="40">
        <f>IF(E26="","",IF(E26&gt;F23,"","CBP"))</f>
      </c>
    </row>
    <row r="27" spans="1:6" ht="15">
      <c r="A27" s="38">
        <v>2</v>
      </c>
      <c r="B27" s="51">
        <v>446</v>
      </c>
      <c r="C27" s="52" t="str">
        <f t="shared" si="0"/>
        <v>Feranmi Sanni</v>
      </c>
      <c r="D27" s="52" t="str">
        <f t="shared" si="1"/>
        <v>Slough Junior AC</v>
      </c>
      <c r="E27" s="29">
        <v>12.25</v>
      </c>
      <c r="F27" s="65"/>
    </row>
    <row r="28" spans="1:6" ht="15">
      <c r="A28" s="38">
        <v>3</v>
      </c>
      <c r="B28" s="51">
        <v>428</v>
      </c>
      <c r="C28" s="52" t="str">
        <f t="shared" si="0"/>
        <v>Frank Cotter</v>
      </c>
      <c r="D28" s="52" t="str">
        <f t="shared" si="1"/>
        <v>Bracknell AC</v>
      </c>
      <c r="E28" s="29">
        <v>12.28</v>
      </c>
      <c r="F28" s="65"/>
    </row>
    <row r="29" spans="1:6" ht="15">
      <c r="A29" s="38">
        <v>4</v>
      </c>
      <c r="B29" s="51">
        <v>374</v>
      </c>
      <c r="C29" s="52" t="str">
        <f t="shared" si="0"/>
        <v>Marcus Bailey</v>
      </c>
      <c r="D29" s="52" t="str">
        <f t="shared" si="1"/>
        <v>Bracknell AC</v>
      </c>
      <c r="E29" s="29">
        <v>12.38</v>
      </c>
      <c r="F29" s="65"/>
    </row>
    <row r="30" spans="1:6" ht="15">
      <c r="A30" s="38">
        <v>5</v>
      </c>
      <c r="B30" s="51">
        <v>323</v>
      </c>
      <c r="C30" s="52" t="str">
        <f t="shared" si="0"/>
        <v>James Shefford</v>
      </c>
      <c r="D30" s="52" t="str">
        <f t="shared" si="1"/>
        <v>Bracknell AC</v>
      </c>
      <c r="E30" s="29">
        <v>12.48</v>
      </c>
      <c r="F30" s="65"/>
    </row>
    <row r="31" spans="1:6" ht="15">
      <c r="A31" s="38">
        <v>6</v>
      </c>
      <c r="B31" s="51">
        <v>407</v>
      </c>
      <c r="C31" s="52" t="str">
        <f t="shared" si="0"/>
        <v>Samuel Aaron</v>
      </c>
      <c r="D31" s="52" t="str">
        <f t="shared" si="1"/>
        <v>Bracknell AC</v>
      </c>
      <c r="E31" s="29">
        <v>12.77</v>
      </c>
      <c r="F31" s="65"/>
    </row>
    <row r="32" spans="1:6" ht="15">
      <c r="A32" s="38">
        <v>7</v>
      </c>
      <c r="B32" s="51">
        <v>309</v>
      </c>
      <c r="C32" s="52" t="str">
        <f t="shared" si="0"/>
        <v>James Badham</v>
      </c>
      <c r="D32" s="52" t="str">
        <f t="shared" si="1"/>
        <v>Maidenhead AC</v>
      </c>
      <c r="E32" s="29">
        <v>12.86</v>
      </c>
      <c r="F32" s="65"/>
    </row>
    <row r="33" spans="1:6" ht="15">
      <c r="A33" s="38">
        <v>8</v>
      </c>
      <c r="B33" s="51">
        <v>433</v>
      </c>
      <c r="C33" s="52" t="str">
        <f t="shared" si="0"/>
        <v>Elijah Oladunjoye</v>
      </c>
      <c r="D33" s="52" t="str">
        <f t="shared" si="1"/>
        <v>Slough Junior AC</v>
      </c>
      <c r="E33" s="29">
        <v>12.87</v>
      </c>
      <c r="F33" s="65"/>
    </row>
    <row r="34" spans="2:6" ht="15">
      <c r="B34" s="51"/>
      <c r="C34" s="52"/>
      <c r="D34" s="52"/>
      <c r="E34" s="7"/>
      <c r="F34" s="65"/>
    </row>
    <row r="35" spans="2:5" ht="15">
      <c r="B35" s="51" t="s">
        <v>5</v>
      </c>
      <c r="C35" s="52"/>
      <c r="D35" s="52"/>
      <c r="E35" s="7"/>
    </row>
    <row r="36" spans="1:6" ht="15">
      <c r="A36" s="67" t="s">
        <v>5</v>
      </c>
      <c r="B36" s="68" t="s">
        <v>73</v>
      </c>
      <c r="D36" s="69" t="s">
        <v>74</v>
      </c>
      <c r="E36" s="27"/>
      <c r="F36" s="69">
        <v>23.8</v>
      </c>
    </row>
    <row r="37" spans="1:6" ht="15">
      <c r="A37" s="67"/>
      <c r="B37" s="68"/>
      <c r="D37" s="69" t="s">
        <v>75</v>
      </c>
      <c r="E37" s="27"/>
      <c r="F37" s="69"/>
    </row>
    <row r="38" spans="1:6" ht="15">
      <c r="A38" s="70"/>
      <c r="B38" s="68"/>
      <c r="D38" s="10" t="s">
        <v>76</v>
      </c>
      <c r="E38" s="27" t="s">
        <v>5</v>
      </c>
      <c r="F38" s="69"/>
    </row>
    <row r="39" spans="1:5" ht="15">
      <c r="A39" s="33" t="s">
        <v>9</v>
      </c>
      <c r="B39" s="34" t="s">
        <v>10</v>
      </c>
      <c r="C39" s="35" t="s">
        <v>11</v>
      </c>
      <c r="D39" s="36" t="s">
        <v>12</v>
      </c>
      <c r="E39" s="15" t="s">
        <v>13</v>
      </c>
    </row>
    <row r="40" spans="1:6" ht="15">
      <c r="A40" s="38">
        <v>1</v>
      </c>
      <c r="B40" s="51">
        <v>423</v>
      </c>
      <c r="C40" s="52" t="str">
        <f aca="true" t="shared" si="2" ref="C40:C45">IF(OR($B40=0,$B40=""),"",VLOOKUP($B40,males,2,FALSE))</f>
        <v>Luke Turner</v>
      </c>
      <c r="D40" s="52" t="str">
        <f aca="true" t="shared" si="3" ref="D40:D45">IF(OR($B40=0,$B40=""),"",VLOOKUP($B40,males,3,FALSE))</f>
        <v>Bracknell AC</v>
      </c>
      <c r="E40" s="29">
        <v>23.78</v>
      </c>
      <c r="F40" s="71" t="s">
        <v>77</v>
      </c>
    </row>
    <row r="41" spans="1:6" ht="15">
      <c r="A41" s="38">
        <v>2</v>
      </c>
      <c r="B41" s="51">
        <v>428</v>
      </c>
      <c r="C41" s="52" t="str">
        <f t="shared" si="2"/>
        <v>Frank Cotter</v>
      </c>
      <c r="D41" s="52" t="str">
        <f t="shared" si="3"/>
        <v>Bracknell AC</v>
      </c>
      <c r="E41" s="29">
        <v>24.93</v>
      </c>
      <c r="F41" s="65"/>
    </row>
    <row r="42" spans="1:6" ht="15">
      <c r="A42" s="38">
        <v>3</v>
      </c>
      <c r="B42" s="51">
        <v>446</v>
      </c>
      <c r="C42" s="52" t="str">
        <f t="shared" si="2"/>
        <v>Feranmi Sanni</v>
      </c>
      <c r="D42" s="52" t="str">
        <f t="shared" si="3"/>
        <v>Slough Junior AC</v>
      </c>
      <c r="E42" s="29">
        <v>25.49</v>
      </c>
      <c r="F42" s="65"/>
    </row>
    <row r="43" spans="1:5" ht="15">
      <c r="A43" s="38">
        <v>4</v>
      </c>
      <c r="B43" s="51">
        <v>458</v>
      </c>
      <c r="C43" s="52" t="s">
        <v>69</v>
      </c>
      <c r="D43" s="52" t="s">
        <v>70</v>
      </c>
      <c r="E43" s="29">
        <v>26.29</v>
      </c>
    </row>
    <row r="44" spans="1:5" ht="15">
      <c r="A44" s="38">
        <v>5</v>
      </c>
      <c r="B44" s="51">
        <v>309</v>
      </c>
      <c r="C44" s="52" t="str">
        <f t="shared" si="2"/>
        <v>James Badham</v>
      </c>
      <c r="D44" s="52" t="str">
        <f t="shared" si="3"/>
        <v>Maidenhead AC</v>
      </c>
      <c r="E44" s="29">
        <v>26.32</v>
      </c>
    </row>
    <row r="45" spans="1:6" ht="15">
      <c r="A45" s="38">
        <v>6</v>
      </c>
      <c r="B45" s="51">
        <v>433</v>
      </c>
      <c r="C45" s="52" t="str">
        <f t="shared" si="2"/>
        <v>Elijah Oladunjoye</v>
      </c>
      <c r="D45" s="52" t="str">
        <f t="shared" si="3"/>
        <v>Slough Junior AC</v>
      </c>
      <c r="E45" s="29">
        <v>26.6</v>
      </c>
      <c r="F45" s="65"/>
    </row>
    <row r="46" spans="2:6" ht="15">
      <c r="B46" s="51"/>
      <c r="C46" s="52"/>
      <c r="D46" s="52"/>
      <c r="E46" s="7"/>
      <c r="F46" s="65"/>
    </row>
    <row r="47" spans="1:6" ht="15">
      <c r="A47" s="30" t="s">
        <v>5</v>
      </c>
      <c r="B47" s="68" t="s">
        <v>78</v>
      </c>
      <c r="D47" s="69" t="s">
        <v>79</v>
      </c>
      <c r="E47" s="31"/>
      <c r="F47" s="69">
        <v>37.7</v>
      </c>
    </row>
    <row r="48" spans="1:5" ht="15">
      <c r="A48" s="33" t="s">
        <v>9</v>
      </c>
      <c r="B48" s="34" t="s">
        <v>10</v>
      </c>
      <c r="C48" s="35" t="s">
        <v>11</v>
      </c>
      <c r="D48" s="36" t="s">
        <v>12</v>
      </c>
      <c r="E48" s="28" t="s">
        <v>13</v>
      </c>
    </row>
    <row r="49" spans="1:6" ht="15">
      <c r="A49" s="38">
        <v>1</v>
      </c>
      <c r="B49" s="51">
        <v>407</v>
      </c>
      <c r="C49" s="52" t="str">
        <f>IF(OR($B49=0,$B49=""),"",VLOOKUP($B49,males,2,FALSE))</f>
        <v>Samuel Aaron</v>
      </c>
      <c r="D49" s="52" t="str">
        <f>IF(OR($B49=0,$B49=""),"",VLOOKUP($B49,males,3,FALSE))</f>
        <v>Bracknell AC</v>
      </c>
      <c r="E49" s="4">
        <v>42.85</v>
      </c>
      <c r="F49" s="40">
        <f>IF(E49="","",IF(E49&gt;F47,"","CBP"))</f>
      </c>
    </row>
    <row r="51" spans="1:6" ht="15">
      <c r="A51" s="30" t="s">
        <v>5</v>
      </c>
      <c r="B51" s="68" t="s">
        <v>80</v>
      </c>
      <c r="D51" s="69" t="s">
        <v>81</v>
      </c>
      <c r="E51" s="31"/>
      <c r="F51" s="32">
        <v>0.001423611111111111</v>
      </c>
    </row>
    <row r="52" spans="1:5" ht="15">
      <c r="A52" s="33" t="s">
        <v>9</v>
      </c>
      <c r="B52" s="34" t="s">
        <v>10</v>
      </c>
      <c r="C52" s="35" t="s">
        <v>11</v>
      </c>
      <c r="D52" s="36" t="s">
        <v>12</v>
      </c>
      <c r="E52" s="28" t="s">
        <v>13</v>
      </c>
    </row>
    <row r="53" spans="1:6" ht="15">
      <c r="A53" s="38">
        <v>1</v>
      </c>
      <c r="B53" s="51">
        <v>332</v>
      </c>
      <c r="C53" s="52" t="str">
        <f aca="true" t="shared" si="4" ref="C53:C58">IF(OR($B53=0,$B53=""),"",VLOOKUP($B53,males,2,FALSE))</f>
        <v>Tom Rickards</v>
      </c>
      <c r="D53" s="52" t="str">
        <f aca="true" t="shared" si="5" ref="D53:D58">IF(OR($B53=0,$B53=""),"",VLOOKUP($B53,males,3,FALSE))</f>
        <v>Reading AC</v>
      </c>
      <c r="E53" s="39">
        <v>0.0015578703703703703</v>
      </c>
      <c r="F53" s="40">
        <f>IF(E53="","",IF(E53&gt;F51,"","CBP"))</f>
      </c>
    </row>
    <row r="54" spans="1:5" ht="15">
      <c r="A54" s="38">
        <v>2</v>
      </c>
      <c r="B54" s="51">
        <v>350</v>
      </c>
      <c r="C54" s="52" t="str">
        <f t="shared" si="4"/>
        <v>Luke Hynes</v>
      </c>
      <c r="D54" s="52" t="str">
        <f t="shared" si="5"/>
        <v>Maidenhead AC</v>
      </c>
      <c r="E54" s="39">
        <v>0.0015630787037037037</v>
      </c>
    </row>
    <row r="55" spans="1:5" ht="15">
      <c r="A55" s="38">
        <v>3</v>
      </c>
      <c r="B55" s="51">
        <v>379</v>
      </c>
      <c r="C55" s="52" t="str">
        <f t="shared" si="4"/>
        <v>Danny Wessely</v>
      </c>
      <c r="D55" s="52" t="str">
        <f t="shared" si="5"/>
        <v>Bracknell AC</v>
      </c>
      <c r="E55" s="39">
        <v>0.0015927083333333331</v>
      </c>
    </row>
    <row r="56" spans="1:5" ht="15">
      <c r="A56" s="38">
        <v>4</v>
      </c>
      <c r="B56" s="51">
        <v>424</v>
      </c>
      <c r="C56" s="52" t="str">
        <f t="shared" si="4"/>
        <v>Harvey Williams</v>
      </c>
      <c r="D56" s="52" t="str">
        <f t="shared" si="5"/>
        <v>WSEH AC</v>
      </c>
      <c r="E56" s="39">
        <v>0.001600925925925926</v>
      </c>
    </row>
    <row r="57" spans="1:5" ht="15">
      <c r="A57" s="38">
        <v>5</v>
      </c>
      <c r="B57" s="51">
        <v>315</v>
      </c>
      <c r="C57" s="52" t="str">
        <f t="shared" si="4"/>
        <v>Jordi Evans-Rodriguez</v>
      </c>
      <c r="D57" s="52" t="str">
        <f t="shared" si="5"/>
        <v>WSEH AC</v>
      </c>
      <c r="E57" s="39">
        <v>0.0016452546296296295</v>
      </c>
    </row>
    <row r="58" spans="1:5" ht="15">
      <c r="A58" s="38">
        <v>6</v>
      </c>
      <c r="B58" s="51">
        <v>383</v>
      </c>
      <c r="C58" s="52" t="str">
        <f t="shared" si="4"/>
        <v>Joe Carless</v>
      </c>
      <c r="D58" s="52" t="str">
        <f t="shared" si="5"/>
        <v>Bracknell AC</v>
      </c>
      <c r="E58" s="39">
        <v>0.0016707175925925926</v>
      </c>
    </row>
    <row r="59" spans="2:5" ht="15">
      <c r="B59" s="51"/>
      <c r="C59" s="52"/>
      <c r="D59" s="52"/>
      <c r="E59" s="39"/>
    </row>
    <row r="60" spans="1:6" ht="15">
      <c r="A60" s="30" t="s">
        <v>5</v>
      </c>
      <c r="B60" s="68" t="s">
        <v>82</v>
      </c>
      <c r="D60" s="69" t="s">
        <v>81</v>
      </c>
      <c r="E60" s="31"/>
      <c r="F60" s="32">
        <v>0.001423611111111111</v>
      </c>
    </row>
    <row r="61" spans="1:5" ht="15">
      <c r="A61" s="33" t="s">
        <v>9</v>
      </c>
      <c r="B61" s="34" t="s">
        <v>10</v>
      </c>
      <c r="C61" s="35" t="s">
        <v>11</v>
      </c>
      <c r="D61" s="36" t="s">
        <v>12</v>
      </c>
      <c r="E61" s="28" t="s">
        <v>13</v>
      </c>
    </row>
    <row r="62" spans="1:6" ht="15">
      <c r="A62" s="38">
        <v>1</v>
      </c>
      <c r="B62" s="51">
        <v>351</v>
      </c>
      <c r="C62" s="52" t="str">
        <f>IF(OR($B62=0,$B62=""),"",VLOOKUP($B62,males,2,FALSE))</f>
        <v>Elliot Lowe</v>
      </c>
      <c r="D62" s="52" t="str">
        <f>IF(OR($B62=0,$B62=""),"",VLOOKUP($B62,males,3,FALSE))</f>
        <v>Cookham RC</v>
      </c>
      <c r="E62" s="39">
        <v>0.0015993055555555554</v>
      </c>
      <c r="F62" s="40">
        <f>IF(E62="","",IF(E62&gt;F60,"","CBP"))</f>
      </c>
    </row>
    <row r="63" spans="1:5" ht="15">
      <c r="A63" s="38">
        <v>2</v>
      </c>
      <c r="B63" s="51">
        <v>384</v>
      </c>
      <c r="C63" s="52" t="str">
        <f>IF(OR($B63=0,$B63=""),"",VLOOKUP($B63,males,2,FALSE))</f>
        <v>Matthew Chidede</v>
      </c>
      <c r="D63" s="52" t="str">
        <f>IF(OR($B63=0,$B63=""),"",VLOOKUP($B63,males,3,FALSE))</f>
        <v>Bracknell AC</v>
      </c>
      <c r="E63" s="39">
        <v>0.0017856481481481482</v>
      </c>
    </row>
    <row r="64" spans="1:5" ht="15">
      <c r="A64" s="38">
        <v>3</v>
      </c>
      <c r="B64" s="51">
        <v>432</v>
      </c>
      <c r="C64" s="52" t="str">
        <f>IF(OR($B64=0,$B64=""),"",VLOOKUP($B64,males,2,FALSE))</f>
        <v>Elliott Lowrie</v>
      </c>
      <c r="D64" s="52" t="str">
        <f>IF(OR($B64=0,$B64=""),"",VLOOKUP($B64,males,3,FALSE))</f>
        <v>WSEH AC</v>
      </c>
      <c r="E64" s="39">
        <v>0.0017864583333333333</v>
      </c>
    </row>
    <row r="65" spans="1:5" ht="15">
      <c r="A65" s="38">
        <v>4</v>
      </c>
      <c r="B65" s="51">
        <v>322</v>
      </c>
      <c r="C65" s="52" t="str">
        <f>IF(OR($B65=0,$B65=""),"",VLOOKUP($B65,males,2,FALSE))</f>
        <v>Freddie Pope</v>
      </c>
      <c r="D65" s="52" t="str">
        <f>IF(OR($B65=0,$B65=""),"",VLOOKUP($B65,males,3,FALSE))</f>
        <v>WSEH AC</v>
      </c>
      <c r="E65" s="39">
        <v>0.0018390046296296297</v>
      </c>
    </row>
    <row r="66" spans="1:5" ht="15">
      <c r="A66" s="38">
        <v>5</v>
      </c>
      <c r="B66" s="51">
        <v>412</v>
      </c>
      <c r="C66" s="52" t="str">
        <f>IF(OR($B66=0,$B66=""),"",VLOOKUP($B66,males,2,FALSE))</f>
        <v>Max Brech</v>
      </c>
      <c r="D66" s="52" t="str">
        <f>IF(OR($B66=0,$B66=""),"",VLOOKUP($B66,males,3,FALSE))</f>
        <v>Slough Junior AC</v>
      </c>
      <c r="E66" s="39">
        <v>0.001980902777777778</v>
      </c>
    </row>
    <row r="67" spans="2:5" ht="15">
      <c r="B67" s="51"/>
      <c r="C67" s="52"/>
      <c r="D67" s="52"/>
      <c r="E67" s="39"/>
    </row>
    <row r="68" spans="1:6" ht="15">
      <c r="A68" s="30" t="s">
        <v>5</v>
      </c>
      <c r="B68" s="68" t="s">
        <v>83</v>
      </c>
      <c r="D68" s="69" t="s">
        <v>81</v>
      </c>
      <c r="E68" s="31"/>
      <c r="F68" s="32">
        <v>0.001423611111111111</v>
      </c>
    </row>
    <row r="69" spans="1:5" ht="15">
      <c r="A69" s="33" t="s">
        <v>9</v>
      </c>
      <c r="B69" s="34" t="s">
        <v>10</v>
      </c>
      <c r="C69" s="35" t="s">
        <v>11</v>
      </c>
      <c r="D69" s="36" t="s">
        <v>12</v>
      </c>
      <c r="E69" s="28" t="s">
        <v>13</v>
      </c>
    </row>
    <row r="70" spans="1:6" ht="15">
      <c r="A70" s="38">
        <v>1</v>
      </c>
      <c r="B70" s="51">
        <v>332</v>
      </c>
      <c r="C70" s="52" t="str">
        <f aca="true" t="shared" si="6" ref="C70:C75">IF(OR($B70=0,$B70=""),"",VLOOKUP($B70,males,2,FALSE))</f>
        <v>Tom Rickards</v>
      </c>
      <c r="D70" s="52" t="str">
        <f aca="true" t="shared" si="7" ref="D70:D75">IF(OR($B70=0,$B70=""),"",VLOOKUP($B70,males,3,FALSE))</f>
        <v>Reading AC</v>
      </c>
      <c r="E70" s="39">
        <v>0.0014594907407407406</v>
      </c>
      <c r="F70" s="40">
        <f>IF(E70="","",IF(E70&gt;F68,"","CBP"))</f>
      </c>
    </row>
    <row r="71" spans="1:5" ht="15">
      <c r="A71" s="38">
        <v>2</v>
      </c>
      <c r="B71" s="51">
        <v>350</v>
      </c>
      <c r="C71" s="52" t="str">
        <f t="shared" si="6"/>
        <v>Luke Hynes</v>
      </c>
      <c r="D71" s="52" t="str">
        <f t="shared" si="7"/>
        <v>Maidenhead AC</v>
      </c>
      <c r="E71" s="39">
        <v>0.0015266203703703702</v>
      </c>
    </row>
    <row r="72" spans="1:5" ht="15">
      <c r="A72" s="38">
        <v>3</v>
      </c>
      <c r="B72" s="51">
        <v>351</v>
      </c>
      <c r="C72" s="52" t="str">
        <f t="shared" si="6"/>
        <v>Elliot Lowe</v>
      </c>
      <c r="D72" s="52" t="str">
        <f t="shared" si="7"/>
        <v>Cookham RC</v>
      </c>
      <c r="E72" s="39">
        <v>0.0015567129629629629</v>
      </c>
    </row>
    <row r="73" spans="1:5" ht="15">
      <c r="A73" s="38">
        <v>4</v>
      </c>
      <c r="B73" s="51">
        <v>424</v>
      </c>
      <c r="C73" s="52" t="str">
        <f t="shared" si="6"/>
        <v>Harvey Williams</v>
      </c>
      <c r="D73" s="52" t="str">
        <f t="shared" si="7"/>
        <v>WSEH AC</v>
      </c>
      <c r="E73" s="39">
        <v>0.001582175925925926</v>
      </c>
    </row>
    <row r="74" spans="1:5" ht="15">
      <c r="A74" s="38">
        <v>5</v>
      </c>
      <c r="B74" s="51">
        <v>379</v>
      </c>
      <c r="C74" s="52" t="str">
        <f t="shared" si="6"/>
        <v>Danny Wessely</v>
      </c>
      <c r="D74" s="52" t="str">
        <f t="shared" si="7"/>
        <v>Bracknell AC</v>
      </c>
      <c r="E74" s="39">
        <v>0.0016921296296296296</v>
      </c>
    </row>
    <row r="75" spans="1:5" ht="15">
      <c r="A75" s="38">
        <v>6</v>
      </c>
      <c r="B75" s="51">
        <v>384</v>
      </c>
      <c r="C75" s="52" t="str">
        <f t="shared" si="6"/>
        <v>Matthew Chidede</v>
      </c>
      <c r="D75" s="52" t="str">
        <f t="shared" si="7"/>
        <v>Bracknell AC</v>
      </c>
      <c r="E75" s="39">
        <v>0.0017662037037037039</v>
      </c>
    </row>
    <row r="76" spans="2:5" ht="15">
      <c r="B76" s="51"/>
      <c r="C76" s="52"/>
      <c r="D76" s="52"/>
      <c r="E76" s="39"/>
    </row>
    <row r="77" spans="2:4" ht="15">
      <c r="B77" s="51"/>
      <c r="C77" s="52"/>
      <c r="D77" s="52"/>
    </row>
    <row r="78" spans="1:6" ht="15">
      <c r="A78" s="30" t="s">
        <v>5</v>
      </c>
      <c r="B78" s="68" t="s">
        <v>84</v>
      </c>
      <c r="D78" s="69" t="s">
        <v>85</v>
      </c>
      <c r="E78" s="31"/>
      <c r="F78" s="32">
        <v>0.0029421296296296296</v>
      </c>
    </row>
    <row r="79" spans="1:5" ht="15">
      <c r="A79" s="33" t="s">
        <v>9</v>
      </c>
      <c r="B79" s="34" t="s">
        <v>10</v>
      </c>
      <c r="C79" s="35" t="s">
        <v>11</v>
      </c>
      <c r="D79" s="36" t="s">
        <v>12</v>
      </c>
      <c r="E79" s="28" t="s">
        <v>13</v>
      </c>
    </row>
    <row r="80" spans="1:6" ht="15">
      <c r="A80" s="38">
        <v>1</v>
      </c>
      <c r="B80" s="51">
        <v>427</v>
      </c>
      <c r="C80" s="52" t="str">
        <f aca="true" t="shared" si="8" ref="C80:C94">IF(OR($B80=0,$B80=""),"",VLOOKUP($B80,males,2,FALSE))</f>
        <v>Leon Bradshaw</v>
      </c>
      <c r="D80" s="52" t="str">
        <f aca="true" t="shared" si="9" ref="D80:D94">IF(OR($B80=0,$B80=""),"",VLOOKUP($B80,males,3,FALSE))</f>
        <v>Reading AC</v>
      </c>
      <c r="E80" s="39">
        <v>0.003128819444444444</v>
      </c>
      <c r="F80" s="40">
        <f>IF(E80="","",IF(E80&gt;F78,"","CBP"))</f>
      </c>
    </row>
    <row r="81" spans="1:5" ht="15">
      <c r="A81" s="38">
        <v>2</v>
      </c>
      <c r="B81" s="51">
        <v>316</v>
      </c>
      <c r="C81" s="52" t="str">
        <f t="shared" si="8"/>
        <v>Samuel Hodgson</v>
      </c>
      <c r="D81" s="52" t="str">
        <f t="shared" si="9"/>
        <v>WSEH AC</v>
      </c>
      <c r="E81" s="39">
        <v>0.003218287037037037</v>
      </c>
    </row>
    <row r="82" spans="1:5" ht="15">
      <c r="A82" s="38">
        <v>3</v>
      </c>
      <c r="B82" s="51">
        <v>304</v>
      </c>
      <c r="C82" s="52" t="str">
        <f t="shared" si="8"/>
        <v>George Ferguson</v>
      </c>
      <c r="D82" s="52" t="str">
        <f t="shared" si="9"/>
        <v>Newbury AC</v>
      </c>
      <c r="E82" s="39">
        <v>0.003266435185185185</v>
      </c>
    </row>
    <row r="83" spans="1:5" ht="15">
      <c r="A83" s="38">
        <v>4</v>
      </c>
      <c r="B83" s="51">
        <v>459</v>
      </c>
      <c r="C83" s="52" t="s">
        <v>86</v>
      </c>
      <c r="D83" s="52" t="s">
        <v>87</v>
      </c>
      <c r="E83" s="39">
        <v>0.0032667824074074075</v>
      </c>
    </row>
    <row r="84" spans="1:5" ht="15">
      <c r="A84" s="38">
        <v>5</v>
      </c>
      <c r="B84" s="51">
        <v>456</v>
      </c>
      <c r="C84" s="52" t="s">
        <v>88</v>
      </c>
      <c r="D84" s="52" t="s">
        <v>52</v>
      </c>
      <c r="E84" s="39">
        <v>0.0033714120370370373</v>
      </c>
    </row>
    <row r="85" spans="1:5" ht="15">
      <c r="A85" s="38">
        <v>6</v>
      </c>
      <c r="B85" s="51">
        <v>402</v>
      </c>
      <c r="C85" s="52" t="str">
        <f t="shared" si="8"/>
        <v>Oliver Moor</v>
      </c>
      <c r="D85" s="52" t="str">
        <f t="shared" si="9"/>
        <v>Reading AC</v>
      </c>
      <c r="E85" s="39">
        <v>0.00344537037037037</v>
      </c>
    </row>
    <row r="86" spans="1:5" ht="15">
      <c r="A86" s="38">
        <v>7</v>
      </c>
      <c r="B86" s="51">
        <v>320</v>
      </c>
      <c r="C86" s="52" t="str">
        <f t="shared" si="8"/>
        <v>William Goddard</v>
      </c>
      <c r="D86" s="52" t="str">
        <f t="shared" si="9"/>
        <v>WSEH AC</v>
      </c>
      <c r="E86" s="39">
        <v>0.0034509259259259254</v>
      </c>
    </row>
    <row r="87" spans="1:5" ht="15">
      <c r="A87" s="38">
        <v>8</v>
      </c>
      <c r="B87" s="51">
        <v>382</v>
      </c>
      <c r="C87" s="52" t="str">
        <f t="shared" si="8"/>
        <v>Torin Brooks</v>
      </c>
      <c r="D87" s="52" t="str">
        <f t="shared" si="9"/>
        <v>Bracknell AC</v>
      </c>
      <c r="E87" s="39">
        <v>0.0034686342592592594</v>
      </c>
    </row>
    <row r="88" spans="1:5" ht="15">
      <c r="A88" s="38">
        <v>9</v>
      </c>
      <c r="B88" s="51">
        <v>317</v>
      </c>
      <c r="C88" s="52" t="str">
        <f t="shared" si="8"/>
        <v>Laurie Baker</v>
      </c>
      <c r="D88" s="52" t="str">
        <f t="shared" si="9"/>
        <v>Reading AC</v>
      </c>
      <c r="E88" s="39">
        <v>0.003581134259259259</v>
      </c>
    </row>
    <row r="89" spans="1:5" ht="15">
      <c r="A89" s="38">
        <v>10</v>
      </c>
      <c r="B89" s="51">
        <v>365</v>
      </c>
      <c r="C89" s="52" t="str">
        <f t="shared" si="8"/>
        <v>Charlie Shaw</v>
      </c>
      <c r="D89" s="52" t="str">
        <f t="shared" si="9"/>
        <v>Reading AC</v>
      </c>
      <c r="E89" s="39">
        <v>0.0036005787037037035</v>
      </c>
    </row>
    <row r="90" spans="1:5" ht="15">
      <c r="A90" s="38">
        <v>11</v>
      </c>
      <c r="B90" s="51">
        <v>336</v>
      </c>
      <c r="C90" s="52" t="str">
        <f t="shared" si="8"/>
        <v>Dominic Parsons</v>
      </c>
      <c r="D90" s="52" t="str">
        <f t="shared" si="9"/>
        <v>Reading AC</v>
      </c>
      <c r="E90" s="39">
        <v>0.0036204861111111108</v>
      </c>
    </row>
    <row r="91" spans="1:5" ht="15">
      <c r="A91" s="38">
        <v>12</v>
      </c>
      <c r="B91" s="51">
        <v>416</v>
      </c>
      <c r="C91" s="52" t="str">
        <f t="shared" si="8"/>
        <v>Henry Fieldsend</v>
      </c>
      <c r="D91" s="52" t="str">
        <f t="shared" si="9"/>
        <v>Bracknell AC</v>
      </c>
      <c r="E91" s="39">
        <v>0.003656365740740741</v>
      </c>
    </row>
    <row r="92" spans="1:5" ht="15">
      <c r="A92" s="38">
        <v>13</v>
      </c>
      <c r="B92" s="51">
        <v>364</v>
      </c>
      <c r="C92" s="52" t="str">
        <f t="shared" si="8"/>
        <v>Ben Rowe</v>
      </c>
      <c r="D92" s="52" t="str">
        <f t="shared" si="9"/>
        <v>Bracknell AC</v>
      </c>
      <c r="E92" s="39">
        <v>0.003659375</v>
      </c>
    </row>
    <row r="93" spans="1:5" ht="15">
      <c r="A93" s="38">
        <v>14</v>
      </c>
      <c r="B93" s="51">
        <v>409</v>
      </c>
      <c r="C93" s="52" t="str">
        <f t="shared" si="8"/>
        <v>Zachary Baker</v>
      </c>
      <c r="D93" s="52" t="str">
        <f t="shared" si="9"/>
        <v>Bracknell AC</v>
      </c>
      <c r="E93" s="39">
        <v>0.0039009259259259257</v>
      </c>
    </row>
    <row r="94" spans="1:5" ht="15">
      <c r="A94" s="38">
        <v>15</v>
      </c>
      <c r="B94" s="51">
        <v>413</v>
      </c>
      <c r="C94" s="52" t="str">
        <f t="shared" si="8"/>
        <v>Thomas D'abreo</v>
      </c>
      <c r="D94" s="52" t="str">
        <f t="shared" si="9"/>
        <v>Bracknell AC</v>
      </c>
      <c r="E94" s="39">
        <v>0.003929976851851852</v>
      </c>
    </row>
    <row r="96" spans="1:6" ht="15">
      <c r="A96" s="30" t="s">
        <v>5</v>
      </c>
      <c r="B96" s="68" t="s">
        <v>89</v>
      </c>
      <c r="D96" s="69" t="s">
        <v>90</v>
      </c>
      <c r="E96" s="31"/>
      <c r="F96" s="69">
        <v>11.7</v>
      </c>
    </row>
    <row r="97" spans="1:6" ht="15">
      <c r="A97" s="72"/>
      <c r="B97" s="68"/>
      <c r="D97" s="10" t="s">
        <v>91</v>
      </c>
      <c r="E97" s="27" t="s">
        <v>5</v>
      </c>
      <c r="F97" s="69"/>
    </row>
    <row r="98" spans="1:5" ht="15">
      <c r="A98" s="33" t="s">
        <v>9</v>
      </c>
      <c r="B98" s="34" t="s">
        <v>10</v>
      </c>
      <c r="C98" s="35" t="s">
        <v>11</v>
      </c>
      <c r="D98" s="36" t="s">
        <v>12</v>
      </c>
      <c r="E98" s="28" t="s">
        <v>13</v>
      </c>
    </row>
    <row r="99" spans="1:6" ht="15">
      <c r="A99" s="38">
        <v>1</v>
      </c>
      <c r="B99" s="51">
        <v>368</v>
      </c>
      <c r="C99" s="52" t="str">
        <f>IF(OR($B99=0,$B99=""),"",VLOOKUP($B99,males,2,FALSE))</f>
        <v>Harry Daisley</v>
      </c>
      <c r="D99" s="52" t="str">
        <f>IF(OR($B99=0,$B99=""),"",VLOOKUP($B99,males,3,FALSE))</f>
        <v>Reading AC</v>
      </c>
      <c r="E99" s="4">
        <v>12.59</v>
      </c>
      <c r="F99" s="40">
        <f>IF(E99="","",IF(E99&gt;F96,"","CBP"))</f>
      </c>
    </row>
    <row r="100" spans="1:6" ht="15">
      <c r="A100" s="38">
        <v>2</v>
      </c>
      <c r="B100" s="51">
        <v>373</v>
      </c>
      <c r="C100" s="52" t="str">
        <f>IF(OR($B100=0,$B100=""),"",VLOOKUP($B100,males,2,FALSE))</f>
        <v>James Radford</v>
      </c>
      <c r="D100" s="52" t="str">
        <f>IF(OR($B100=0,$B100=""),"",VLOOKUP($B100,males,3,FALSE))</f>
        <v>Slough Junior AC</v>
      </c>
      <c r="E100" s="4">
        <v>15.24</v>
      </c>
      <c r="F100" s="40"/>
    </row>
    <row r="102" spans="1:6" ht="15">
      <c r="A102" s="61" t="s">
        <v>5</v>
      </c>
      <c r="B102" s="45" t="s">
        <v>92</v>
      </c>
      <c r="C102" s="46"/>
      <c r="D102" s="3" t="s">
        <v>93</v>
      </c>
      <c r="E102" s="73"/>
      <c r="F102" s="3">
        <v>54.65</v>
      </c>
    </row>
    <row r="103" spans="1:6" ht="15">
      <c r="A103" s="33" t="s">
        <v>9</v>
      </c>
      <c r="B103" s="48" t="s">
        <v>10</v>
      </c>
      <c r="C103" s="13" t="s">
        <v>11</v>
      </c>
      <c r="D103" s="14" t="s">
        <v>12</v>
      </c>
      <c r="E103" s="59" t="s">
        <v>13</v>
      </c>
      <c r="F103" s="50"/>
    </row>
    <row r="104" spans="1:6" ht="15">
      <c r="A104" s="38">
        <v>1</v>
      </c>
      <c r="B104" s="51">
        <v>306</v>
      </c>
      <c r="C104" s="52" t="str">
        <f>IF(OR($B104=0,$B104=""),"",VLOOKUP($B104,males,2,FALSE))</f>
        <v>Jamie Bonella-Duke</v>
      </c>
      <c r="D104" s="52" t="str">
        <f>IF(OR($B104=0,$B104=""),"",VLOOKUP($B104,males,3,FALSE))</f>
        <v>Reading AC</v>
      </c>
      <c r="E104" s="4">
        <v>44.71</v>
      </c>
      <c r="F104" s="53">
        <f>IF(E104="","",IF(E104&lt;F102,"","CBP"))</f>
      </c>
    </row>
    <row r="105" spans="1:6" ht="15">
      <c r="A105" s="38">
        <v>2</v>
      </c>
      <c r="B105" s="51">
        <v>328</v>
      </c>
      <c r="C105" s="52" t="str">
        <f>IF(OR($B105=0,$B105=""),"",VLOOKUP($B105,males,2,FALSE))</f>
        <v>Oliver Gregory</v>
      </c>
      <c r="D105" s="52" t="str">
        <f>IF(OR($B105=0,$B105=""),"",VLOOKUP($B105,males,3,FALSE))</f>
        <v>Team Kennet</v>
      </c>
      <c r="E105" s="4">
        <v>21.52</v>
      </c>
      <c r="F105" s="53"/>
    </row>
    <row r="106" spans="1:6" ht="15">
      <c r="A106" s="38">
        <v>3</v>
      </c>
      <c r="B106" s="51">
        <v>414</v>
      </c>
      <c r="C106" s="52" t="str">
        <f>IF(OR($B106=0,$B106=""),"",VLOOKUP($B106,males,2,FALSE))</f>
        <v>Matthew Dilley</v>
      </c>
      <c r="D106" s="52" t="str">
        <f>IF(OR($B106=0,$B106=""),"",VLOOKUP($B106,males,3,FALSE))</f>
        <v>Wycombe Phoenix Harriers</v>
      </c>
      <c r="E106" s="4">
        <v>21.42</v>
      </c>
      <c r="F106" s="53"/>
    </row>
    <row r="108" spans="1:6" ht="15">
      <c r="A108" s="61" t="s">
        <v>5</v>
      </c>
      <c r="B108" s="45" t="s">
        <v>94</v>
      </c>
      <c r="C108" s="46"/>
      <c r="D108" s="3" t="s">
        <v>95</v>
      </c>
      <c r="E108" s="73"/>
      <c r="F108" s="3">
        <v>13.54</v>
      </c>
    </row>
    <row r="109" spans="1:6" ht="15">
      <c r="A109" s="33" t="s">
        <v>9</v>
      </c>
      <c r="B109" s="48" t="s">
        <v>10</v>
      </c>
      <c r="C109" s="13" t="s">
        <v>11</v>
      </c>
      <c r="D109" s="14" t="s">
        <v>12</v>
      </c>
      <c r="E109" s="59" t="s">
        <v>13</v>
      </c>
      <c r="F109" s="50"/>
    </row>
    <row r="110" spans="1:6" ht="15">
      <c r="A110" s="38">
        <v>1</v>
      </c>
      <c r="B110" s="51">
        <v>306</v>
      </c>
      <c r="C110" s="52" t="str">
        <f>IF(OR($B110=0,$B110=""),"",VLOOKUP($B110,males,2,FALSE))</f>
        <v>Jamie Bonella-Duke</v>
      </c>
      <c r="D110" s="52" t="str">
        <f>IF(OR($B110=0,$B110=""),"",VLOOKUP($B110,males,3,FALSE))</f>
        <v>Reading AC</v>
      </c>
      <c r="E110" s="4">
        <v>11.23</v>
      </c>
      <c r="F110" s="53">
        <f>IF(E110="","",IF(E110&lt;F108,"","CBP"))</f>
      </c>
    </row>
    <row r="111" spans="1:6" ht="15">
      <c r="A111" s="38">
        <v>2</v>
      </c>
      <c r="B111" s="51">
        <v>302</v>
      </c>
      <c r="C111" s="52" t="str">
        <f>IF(OR($B111=0,$B111=""),"",VLOOKUP($B111,males,2,FALSE))</f>
        <v>Harry Booker</v>
      </c>
      <c r="D111" s="52" t="str">
        <f>IF(OR($B111=0,$B111=""),"",VLOOKUP($B111,males,3,FALSE))</f>
        <v>Team Kennet</v>
      </c>
      <c r="E111" s="4">
        <v>10.83</v>
      </c>
      <c r="F111" s="50"/>
    </row>
    <row r="112" spans="1:6" ht="15">
      <c r="A112" s="38">
        <v>3</v>
      </c>
      <c r="B112" s="51">
        <v>323</v>
      </c>
      <c r="C112" s="52" t="str">
        <f>IF(OR($B112=0,$B112=""),"",VLOOKUP($B112,males,2,FALSE))</f>
        <v>James Shefford</v>
      </c>
      <c r="D112" s="52" t="str">
        <f>IF(OR($B112=0,$B112=""),"",VLOOKUP($B112,males,3,FALSE))</f>
        <v>Bracknell AC</v>
      </c>
      <c r="E112" s="4">
        <v>10.53</v>
      </c>
      <c r="F112" s="50"/>
    </row>
    <row r="113" spans="1:6" ht="15">
      <c r="A113" s="38">
        <v>4</v>
      </c>
      <c r="B113" s="51">
        <v>328</v>
      </c>
      <c r="C113" s="52" t="str">
        <f>IF(OR($B113=0,$B113=""),"",VLOOKUP($B113,males,2,FALSE))</f>
        <v>Oliver Gregory</v>
      </c>
      <c r="D113" s="52" t="str">
        <f>IF(OR($B113=0,$B113=""),"",VLOOKUP($B113,males,3,FALSE))</f>
        <v>Team Kennet</v>
      </c>
      <c r="E113" s="4">
        <v>10.28</v>
      </c>
      <c r="F113" s="50"/>
    </row>
    <row r="114" spans="1:6" ht="15">
      <c r="A114" s="38">
        <v>5</v>
      </c>
      <c r="B114" s="51">
        <v>414</v>
      </c>
      <c r="C114" s="52" t="str">
        <f>IF(OR($B114=0,$B114=""),"",VLOOKUP($B114,males,2,FALSE))</f>
        <v>Matthew Dilley</v>
      </c>
      <c r="D114" s="52" t="str">
        <f>IF(OR($B114=0,$B114=""),"",VLOOKUP($B114,males,3,FALSE))</f>
        <v>Wycombe Phoenix Harriers</v>
      </c>
      <c r="E114" s="4">
        <v>6.93</v>
      </c>
      <c r="F114" s="50"/>
    </row>
    <row r="115" spans="2:6" ht="15">
      <c r="B115" s="51"/>
      <c r="C115" s="52"/>
      <c r="D115" s="52"/>
      <c r="F115" s="50"/>
    </row>
    <row r="116" spans="1:6" ht="15">
      <c r="A116" s="61" t="s">
        <v>5</v>
      </c>
      <c r="B116" s="45" t="s">
        <v>96</v>
      </c>
      <c r="C116" s="46"/>
      <c r="D116" s="3" t="s">
        <v>97</v>
      </c>
      <c r="E116" s="73"/>
      <c r="F116" s="3">
        <v>40.87</v>
      </c>
    </row>
    <row r="117" spans="1:6" ht="15">
      <c r="A117" s="33" t="s">
        <v>9</v>
      </c>
      <c r="B117" s="48" t="s">
        <v>10</v>
      </c>
      <c r="C117" s="13" t="s">
        <v>11</v>
      </c>
      <c r="D117" s="14" t="s">
        <v>12</v>
      </c>
      <c r="E117" s="59" t="s">
        <v>13</v>
      </c>
      <c r="F117" s="50"/>
    </row>
    <row r="118" spans="1:6" ht="15">
      <c r="A118" s="38">
        <v>1</v>
      </c>
      <c r="B118" s="51">
        <v>302</v>
      </c>
      <c r="C118" s="52" t="str">
        <f>IF(OR($B118=0,$B118=""),"",VLOOKUP($B118,males,2,FALSE))</f>
        <v>Harry Booker</v>
      </c>
      <c r="D118" s="52" t="str">
        <f>IF(OR($B118=0,$B118=""),"",VLOOKUP($B118,males,3,FALSE))</f>
        <v>Team Kennet</v>
      </c>
      <c r="E118" s="4">
        <v>35.4</v>
      </c>
      <c r="F118" s="53">
        <f>IF(E118="","",IF(E118&lt;F116,"","CBP"))</f>
      </c>
    </row>
    <row r="119" spans="1:6" ht="15">
      <c r="A119" s="38">
        <v>2</v>
      </c>
      <c r="B119" s="51">
        <v>306</v>
      </c>
      <c r="C119" s="52" t="str">
        <f>IF(OR($B119=0,$B119=""),"",VLOOKUP($B119,males,2,FALSE))</f>
        <v>Jamie Bonella-Duke</v>
      </c>
      <c r="D119" s="52" t="str">
        <f>IF(OR($B119=0,$B119=""),"",VLOOKUP($B119,males,3,FALSE))</f>
        <v>Reading AC</v>
      </c>
      <c r="E119" s="4">
        <v>31.44</v>
      </c>
      <c r="F119" s="53"/>
    </row>
    <row r="120" spans="1:6" ht="15">
      <c r="A120" s="38">
        <v>3</v>
      </c>
      <c r="B120" s="51">
        <v>328</v>
      </c>
      <c r="C120" s="52" t="str">
        <f>IF(OR($B120=0,$B120=""),"",VLOOKUP($B120,males,2,FALSE))</f>
        <v>Oliver Gregory</v>
      </c>
      <c r="D120" s="52" t="str">
        <f>IF(OR($B120=0,$B120=""),"",VLOOKUP($B120,males,3,FALSE))</f>
        <v>Team Kennet</v>
      </c>
      <c r="E120" s="4">
        <v>23.33</v>
      </c>
      <c r="F120" s="53"/>
    </row>
    <row r="121" spans="1:6" ht="15">
      <c r="A121" s="38">
        <v>4</v>
      </c>
      <c r="B121" s="51">
        <v>449</v>
      </c>
      <c r="C121" s="52" t="s">
        <v>98</v>
      </c>
      <c r="D121" s="52" t="s">
        <v>36</v>
      </c>
      <c r="E121" s="4">
        <v>20.43</v>
      </c>
      <c r="F121" s="53"/>
    </row>
    <row r="122" spans="2:6" ht="15">
      <c r="B122" s="51"/>
      <c r="C122" s="52"/>
      <c r="D122" s="52"/>
      <c r="F122" s="53"/>
    </row>
    <row r="123" spans="1:6" ht="15">
      <c r="A123" s="61" t="s">
        <v>5</v>
      </c>
      <c r="B123" s="45" t="s">
        <v>99</v>
      </c>
      <c r="C123" s="46"/>
      <c r="D123" s="3" t="s">
        <v>100</v>
      </c>
      <c r="E123" s="73"/>
      <c r="F123" s="74">
        <v>48.77</v>
      </c>
    </row>
    <row r="124" spans="1:6" ht="15">
      <c r="A124" s="33" t="s">
        <v>9</v>
      </c>
      <c r="B124" s="48" t="s">
        <v>10</v>
      </c>
      <c r="C124" s="13" t="s">
        <v>11</v>
      </c>
      <c r="D124" s="14" t="s">
        <v>12</v>
      </c>
      <c r="E124" s="59" t="s">
        <v>13</v>
      </c>
      <c r="F124" s="50"/>
    </row>
    <row r="125" spans="1:6" ht="15">
      <c r="A125" s="38">
        <v>1</v>
      </c>
      <c r="B125" s="51">
        <v>335</v>
      </c>
      <c r="C125" s="52" t="str">
        <f>IF(OR($B125=0,$B125=""),"",VLOOKUP($B125,males,2,FALSE))</f>
        <v>Jonah McCafferty</v>
      </c>
      <c r="D125" s="52" t="str">
        <f>IF(OR($B125=0,$B125=""),"",VLOOKUP($B125,males,3,FALSE))</f>
        <v>Bracknell AC</v>
      </c>
      <c r="E125" s="4">
        <v>47.26</v>
      </c>
      <c r="F125" s="53">
        <f>IF(E125="","",IF(E125&lt;F123,"","CBP"))</f>
      </c>
    </row>
    <row r="126" spans="1:6" ht="15">
      <c r="A126" s="38">
        <v>2</v>
      </c>
      <c r="B126" s="51">
        <v>310</v>
      </c>
      <c r="C126" s="52" t="str">
        <f>IF(OR($B126=0,$B126=""),"",VLOOKUP($B126,males,2,FALSE))</f>
        <v>Ben East</v>
      </c>
      <c r="D126" s="52" t="str">
        <f>IF(OR($B126=0,$B126=""),"",VLOOKUP($B126,males,3,FALSE))</f>
        <v>Team Kennet</v>
      </c>
      <c r="E126" s="4">
        <v>46.84</v>
      </c>
      <c r="F126" s="53"/>
    </row>
    <row r="127" spans="1:6" ht="15">
      <c r="A127" s="38">
        <v>3</v>
      </c>
      <c r="B127" s="51">
        <v>449</v>
      </c>
      <c r="C127" s="52" t="s">
        <v>98</v>
      </c>
      <c r="D127" s="52" t="s">
        <v>36</v>
      </c>
      <c r="E127" s="4">
        <v>33.71</v>
      </c>
      <c r="F127" s="53"/>
    </row>
    <row r="128" spans="1:6" ht="15">
      <c r="A128" s="38">
        <v>4</v>
      </c>
      <c r="B128" s="51">
        <v>414</v>
      </c>
      <c r="C128" s="52" t="str">
        <f>IF(OR($B128=0,$B128=""),"",VLOOKUP($B128,males,2,FALSE))</f>
        <v>Matthew Dilley</v>
      </c>
      <c r="D128" s="52" t="str">
        <f>IF(OR($B128=0,$B128=""),"",VLOOKUP($B128,males,3,FALSE))</f>
        <v>Wycombe Phoenix Harriers</v>
      </c>
      <c r="E128" s="4">
        <v>28.02</v>
      </c>
      <c r="F128" s="53"/>
    </row>
    <row r="129" spans="2:6" ht="15">
      <c r="B129" s="75"/>
      <c r="C129" s="18"/>
      <c r="D129" s="18"/>
      <c r="E129" s="55"/>
      <c r="F129" s="50"/>
    </row>
    <row r="130" spans="1:6" ht="15">
      <c r="A130" s="61" t="s">
        <v>5</v>
      </c>
      <c r="B130" s="45" t="s">
        <v>101</v>
      </c>
      <c r="C130" s="46"/>
      <c r="D130" s="3" t="s">
        <v>102</v>
      </c>
      <c r="E130" s="73"/>
      <c r="F130" s="3">
        <v>1.77</v>
      </c>
    </row>
    <row r="131" spans="1:6" ht="15">
      <c r="A131" s="33" t="s">
        <v>9</v>
      </c>
      <c r="B131" s="48" t="s">
        <v>10</v>
      </c>
      <c r="C131" s="13" t="s">
        <v>11</v>
      </c>
      <c r="D131" s="14" t="s">
        <v>12</v>
      </c>
      <c r="E131" s="59" t="s">
        <v>13</v>
      </c>
      <c r="F131" s="50"/>
    </row>
    <row r="132" spans="1:6" ht="15">
      <c r="A132" s="38">
        <v>1</v>
      </c>
      <c r="B132" s="51">
        <v>303</v>
      </c>
      <c r="C132" s="52" t="str">
        <f>IF(OR($B132=0,$B132=""),"",VLOOKUP($B132,males,2,FALSE))</f>
        <v>Lionel Owona</v>
      </c>
      <c r="D132" s="52" t="str">
        <f>IF(OR($B132=0,$B132=""),"",VLOOKUP($B132,males,3,FALSE))</f>
        <v>WSEH AC</v>
      </c>
      <c r="E132" s="4">
        <v>1.65</v>
      </c>
      <c r="F132" s="53">
        <f>IF(E132="","",IF(E132&lt;F130,"","CBP"))</f>
      </c>
    </row>
    <row r="133" spans="1:6" ht="15">
      <c r="A133" s="38">
        <v>2</v>
      </c>
      <c r="B133" s="51">
        <v>373</v>
      </c>
      <c r="C133" s="52" t="str">
        <f>IF(OR($B133=0,$B133=""),"",VLOOKUP($B133,males,2,FALSE))</f>
        <v>James Radford</v>
      </c>
      <c r="D133" s="52" t="str">
        <f>IF(OR($B133=0,$B133=""),"",VLOOKUP($B133,males,3,FALSE))</f>
        <v>Slough Junior AC</v>
      </c>
      <c r="E133" s="4">
        <v>1.55</v>
      </c>
      <c r="F133" s="53"/>
    </row>
    <row r="134" spans="1:6" ht="15">
      <c r="A134" s="38">
        <v>3</v>
      </c>
      <c r="B134" s="51">
        <v>342</v>
      </c>
      <c r="C134" s="52" t="str">
        <f>IF(OR($B134=0,$B134=""),"",VLOOKUP($B134,males,2,FALSE))</f>
        <v>Joseph Cox</v>
      </c>
      <c r="D134" s="52" t="str">
        <f>IF(OR($B134=0,$B134=""),"",VLOOKUP($B134,males,3,FALSE))</f>
        <v>Reading AC</v>
      </c>
      <c r="E134" s="4">
        <v>1.5</v>
      </c>
      <c r="F134" s="53"/>
    </row>
    <row r="135" spans="1:6" ht="15">
      <c r="A135" s="38">
        <v>4</v>
      </c>
      <c r="B135" s="51">
        <v>459</v>
      </c>
      <c r="C135" s="52" t="s">
        <v>86</v>
      </c>
      <c r="D135" s="52" t="s">
        <v>87</v>
      </c>
      <c r="E135" s="4">
        <v>1.4</v>
      </c>
      <c r="F135" s="53"/>
    </row>
    <row r="136" spans="2:6" ht="15">
      <c r="B136" s="51"/>
      <c r="C136" s="52"/>
      <c r="D136" s="52"/>
      <c r="F136" s="53"/>
    </row>
    <row r="137" spans="1:6" ht="15">
      <c r="A137" s="61" t="s">
        <v>5</v>
      </c>
      <c r="B137" s="76" t="s">
        <v>103</v>
      </c>
      <c r="D137" s="69" t="s">
        <v>104</v>
      </c>
      <c r="E137" s="31"/>
      <c r="F137" s="69">
        <v>6.24</v>
      </c>
    </row>
    <row r="138" spans="1:5" ht="15">
      <c r="A138" s="33" t="s">
        <v>9</v>
      </c>
      <c r="B138" s="34" t="s">
        <v>10</v>
      </c>
      <c r="C138" s="35" t="s">
        <v>11</v>
      </c>
      <c r="D138" s="36" t="s">
        <v>12</v>
      </c>
      <c r="E138" s="28" t="s">
        <v>13</v>
      </c>
    </row>
    <row r="139" spans="1:6" ht="15">
      <c r="A139" s="38">
        <v>1</v>
      </c>
      <c r="B139" s="51">
        <v>368</v>
      </c>
      <c r="C139" s="52" t="str">
        <f>IF(OR($B139=0,$B139=""),"",VLOOKUP($B139,males,2,FALSE))</f>
        <v>Harry Daisley</v>
      </c>
      <c r="D139" s="52" t="str">
        <f>IF(OR($B139=0,$B139=""),"",VLOOKUP($B139,males,3,FALSE))</f>
        <v>Reading AC</v>
      </c>
      <c r="E139" s="4">
        <v>5.22</v>
      </c>
      <c r="F139" s="53">
        <f>IF(E139="","",IF(E139&lt;F137,"","CBP"))</f>
      </c>
    </row>
    <row r="140" spans="1:6" ht="15">
      <c r="A140" s="38">
        <v>2</v>
      </c>
      <c r="B140" s="51">
        <v>383</v>
      </c>
      <c r="C140" s="52" t="str">
        <f>IF(OR($B140=0,$B140=""),"",VLOOKUP($B140,males,2,FALSE))</f>
        <v>Joe Carless</v>
      </c>
      <c r="D140" s="52" t="str">
        <f>IF(OR($B140=0,$B140=""),"",VLOOKUP($B140,males,3,FALSE))</f>
        <v>Bracknell AC</v>
      </c>
      <c r="E140" s="4">
        <v>5.08</v>
      </c>
      <c r="F140" s="53"/>
    </row>
    <row r="141" spans="1:6" ht="15">
      <c r="A141" s="38">
        <v>3</v>
      </c>
      <c r="B141" s="51">
        <v>428</v>
      </c>
      <c r="C141" s="52" t="str">
        <f>IF(OR($B141=0,$B141=""),"",VLOOKUP($B141,males,2,FALSE))</f>
        <v>Frank Cotter</v>
      </c>
      <c r="D141" s="52" t="str">
        <f>IF(OR($B141=0,$B141=""),"",VLOOKUP($B141,males,3,FALSE))</f>
        <v>Bracknell AC</v>
      </c>
      <c r="E141" s="4">
        <v>5.06</v>
      </c>
      <c r="F141" s="53"/>
    </row>
    <row r="142" spans="1:6" ht="15">
      <c r="A142" s="38">
        <v>4</v>
      </c>
      <c r="B142" s="51">
        <v>374</v>
      </c>
      <c r="C142" s="52" t="str">
        <f>IF(OR($B142=0,$B142=""),"",VLOOKUP($B142,males,2,FALSE))</f>
        <v>Marcus Bailey</v>
      </c>
      <c r="D142" s="52" t="str">
        <f>IF(OR($B142=0,$B142=""),"",VLOOKUP($B142,males,3,FALSE))</f>
        <v>Bracknell AC</v>
      </c>
      <c r="E142" s="4">
        <v>4.66</v>
      </c>
      <c r="F142" s="53"/>
    </row>
    <row r="143" spans="1:6" ht="15">
      <c r="A143" s="38">
        <v>5</v>
      </c>
      <c r="B143" s="51">
        <v>433</v>
      </c>
      <c r="C143" s="52" t="str">
        <f>IF(OR($B143=0,$B143=""),"",VLOOKUP($B143,males,2,FALSE))</f>
        <v>Elijah Oladunjoye</v>
      </c>
      <c r="D143" s="52" t="str">
        <f>IF(OR($B143=0,$B143=""),"",VLOOKUP($B143,males,3,FALSE))</f>
        <v>Slough Junior AC</v>
      </c>
      <c r="E143" s="4">
        <v>4.43</v>
      </c>
      <c r="F143" s="53"/>
    </row>
    <row r="144" spans="2:6" ht="15">
      <c r="B144" s="51"/>
      <c r="C144" s="52"/>
      <c r="D144" s="52"/>
      <c r="F144" s="53"/>
    </row>
    <row r="145" spans="1:6" ht="15">
      <c r="A145" s="61" t="s">
        <v>5</v>
      </c>
      <c r="B145" s="45" t="s">
        <v>105</v>
      </c>
      <c r="C145" s="46"/>
      <c r="D145" s="3" t="s">
        <v>106</v>
      </c>
      <c r="E145" s="73"/>
      <c r="F145" s="3">
        <v>12.78</v>
      </c>
    </row>
    <row r="146" spans="1:6" ht="15">
      <c r="A146" s="33" t="s">
        <v>9</v>
      </c>
      <c r="B146" s="48" t="s">
        <v>10</v>
      </c>
      <c r="C146" s="13" t="s">
        <v>11</v>
      </c>
      <c r="D146" s="14" t="s">
        <v>12</v>
      </c>
      <c r="E146" s="59" t="s">
        <v>13</v>
      </c>
      <c r="F146" s="50"/>
    </row>
    <row r="147" spans="1:6" ht="15">
      <c r="A147" s="38">
        <v>1</v>
      </c>
      <c r="B147" s="51">
        <v>446</v>
      </c>
      <c r="C147" s="52" t="str">
        <f>IF(OR($B147=0,$B147=""),"",VLOOKUP($B147,males,2,FALSE))</f>
        <v>Feranmi Sanni</v>
      </c>
      <c r="D147" s="52" t="str">
        <f>IF(OR($B147=0,$B147=""),"",VLOOKUP($B147,males,3,FALSE))</f>
        <v>Slough Junior AC</v>
      </c>
      <c r="E147" s="4">
        <v>11.06</v>
      </c>
      <c r="F147" s="53">
        <f>IF(E147="","",IF(E147&lt;F145,"","CBP"))</f>
      </c>
    </row>
    <row r="148" spans="1:6" ht="15">
      <c r="A148" s="38">
        <v>2</v>
      </c>
      <c r="B148" s="51">
        <v>374</v>
      </c>
      <c r="C148" s="52" t="str">
        <f>IF(OR($B148=0,$B148=""),"",VLOOKUP($B148,males,2,FALSE))</f>
        <v>Marcus Bailey</v>
      </c>
      <c r="D148" s="52" t="str">
        <f>IF(OR($B148=0,$B148=""),"",VLOOKUP($B148,males,3,FALSE))</f>
        <v>Bracknell AC</v>
      </c>
      <c r="E148" s="4">
        <v>9.88</v>
      </c>
      <c r="F148" s="53" t="s">
        <v>5</v>
      </c>
    </row>
    <row r="149" spans="1:6" ht="15">
      <c r="A149" s="38">
        <v>3</v>
      </c>
      <c r="B149" s="51">
        <v>412</v>
      </c>
      <c r="C149" s="52" t="str">
        <f>IF(OR($B149=0,$B149=""),"",VLOOKUP($B149,males,2,FALSE))</f>
        <v>Max Brech</v>
      </c>
      <c r="D149" s="52" t="str">
        <f>IF(OR($B149=0,$B149=""),"",VLOOKUP($B149,males,3,FALSE))</f>
        <v>Slough Junior AC</v>
      </c>
      <c r="E149" s="4">
        <v>7.59</v>
      </c>
      <c r="F149" s="53"/>
    </row>
    <row r="150" spans="2:6" ht="15">
      <c r="B150" s="75"/>
      <c r="C150" s="18"/>
      <c r="D150" s="18"/>
      <c r="E150" s="55"/>
      <c r="F150" s="53"/>
    </row>
    <row r="151" spans="1:6" ht="15">
      <c r="A151" s="61" t="s">
        <v>5</v>
      </c>
      <c r="B151" s="45" t="s">
        <v>107</v>
      </c>
      <c r="C151" s="46"/>
      <c r="D151" s="3" t="s">
        <v>108</v>
      </c>
      <c r="E151" s="57"/>
      <c r="F151" s="74">
        <v>3</v>
      </c>
    </row>
    <row r="152" spans="1:6" ht="15">
      <c r="A152" s="33" t="s">
        <v>9</v>
      </c>
      <c r="B152" s="48" t="s">
        <v>10</v>
      </c>
      <c r="C152" s="13" t="s">
        <v>11</v>
      </c>
      <c r="D152" s="14" t="s">
        <v>12</v>
      </c>
      <c r="E152" s="59" t="s">
        <v>13</v>
      </c>
      <c r="F152" s="50"/>
    </row>
    <row r="153" spans="1:6" ht="15">
      <c r="A153" s="38">
        <v>1</v>
      </c>
      <c r="B153" s="51">
        <v>357</v>
      </c>
      <c r="C153" s="52" t="str">
        <f>IF(OR($B153=0,$B153=""),"",VLOOKUP($B153,males,2,FALSE))</f>
        <v>Toby Irving</v>
      </c>
      <c r="D153" s="52" t="str">
        <f>IF(OR($B153=0,$B153=""),"",VLOOKUP($B153,males,3,FALSE))</f>
        <v>Reading AC</v>
      </c>
      <c r="E153" s="4">
        <v>2.5</v>
      </c>
      <c r="F153" s="53">
        <f>IF(E153="","",IF(E153&lt;F151,"","CBP"))</f>
      </c>
    </row>
    <row r="154" spans="1:5" ht="15">
      <c r="A154" s="38">
        <v>2</v>
      </c>
      <c r="B154" s="51">
        <v>305</v>
      </c>
      <c r="C154" s="52" t="str">
        <f>IF(OR($B154=0,$B154=""),"",VLOOKUP($B154,males,2,FALSE))</f>
        <v>Sam Keys</v>
      </c>
      <c r="D154" s="52" t="str">
        <f>IF(OR($B154=0,$B154=""),"",VLOOKUP($B154,males,3,FALSE))</f>
        <v>Reading AC</v>
      </c>
      <c r="E154" s="4">
        <v>2.4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47">
      <selection activeCell="K57" sqref="K57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17.57421875" style="69" customWidth="1"/>
    <col min="5" max="5" width="17.7109375" style="4" customWidth="1"/>
    <col min="6" max="6" width="7.7109375" style="7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109</v>
      </c>
    </row>
    <row r="4" ht="15">
      <c r="A4" s="66"/>
    </row>
    <row r="5" spans="1:6" ht="15">
      <c r="A5" s="30" t="s">
        <v>5</v>
      </c>
      <c r="B5" s="68" t="s">
        <v>110</v>
      </c>
      <c r="D5" s="69" t="s">
        <v>111</v>
      </c>
      <c r="F5" s="78">
        <v>11.8</v>
      </c>
    </row>
    <row r="6" spans="1:6" ht="15">
      <c r="A6" s="72"/>
      <c r="B6" s="68"/>
      <c r="D6" s="10" t="s">
        <v>27</v>
      </c>
      <c r="E6" s="31" t="s">
        <v>5</v>
      </c>
      <c r="F6" s="79"/>
    </row>
    <row r="7" spans="1:5" ht="15">
      <c r="A7" s="33" t="s">
        <v>9</v>
      </c>
      <c r="B7" s="34" t="s">
        <v>10</v>
      </c>
      <c r="C7" s="35" t="s">
        <v>11</v>
      </c>
      <c r="D7" s="36" t="s">
        <v>12</v>
      </c>
      <c r="E7" s="28" t="s">
        <v>13</v>
      </c>
    </row>
    <row r="8" spans="1:6" ht="15">
      <c r="A8" s="38">
        <v>1</v>
      </c>
      <c r="B8" s="51">
        <v>132</v>
      </c>
      <c r="C8" s="52" t="str">
        <f>IF(OR($B8=0,$B8=""),"",VLOOKUP($B8,females,2,FALSE))</f>
        <v>Rebecca Watkins</v>
      </c>
      <c r="D8" s="52" t="str">
        <f>IF(OR($B8=0,$B8=""),"",VLOOKUP($B8,females,3,FALSE))</f>
        <v>Bracknell AC</v>
      </c>
      <c r="E8" s="22">
        <v>12.66</v>
      </c>
      <c r="F8" s="80">
        <f>IF(E8="","",IF(E8&gt;F5,"","CBP"))</f>
      </c>
    </row>
    <row r="9" spans="1:6" ht="15">
      <c r="A9" s="38">
        <v>2</v>
      </c>
      <c r="B9" s="51">
        <v>130</v>
      </c>
      <c r="C9" s="52" t="str">
        <f>IF(OR($B9=0,$B9=""),"",VLOOKUP($B9,females,2,FALSE))</f>
        <v>Chante Williams</v>
      </c>
      <c r="D9" s="52" t="str">
        <f>IF(OR($B9=0,$B9=""),"",VLOOKUP($B9,females,3,FALSE))</f>
        <v>Bracknell AC</v>
      </c>
      <c r="E9" s="22">
        <v>12.82</v>
      </c>
      <c r="F9" s="80"/>
    </row>
    <row r="10" spans="1:5" ht="15">
      <c r="A10" s="38">
        <v>3</v>
      </c>
      <c r="B10" s="51">
        <v>98</v>
      </c>
      <c r="C10" s="52" t="str">
        <f>IF(OR($B10=0,$B10=""),"",VLOOKUP($B10,females,2,FALSE))</f>
        <v>Emily Whybrow</v>
      </c>
      <c r="D10" s="52" t="str">
        <f>IF(OR($B10=0,$B10=""),"",VLOOKUP($B10,females,3,FALSE))</f>
        <v>Reading AC</v>
      </c>
      <c r="E10" s="22">
        <v>12.99</v>
      </c>
    </row>
    <row r="11" spans="1:5" ht="15">
      <c r="A11" s="38">
        <v>4</v>
      </c>
      <c r="B11" s="51">
        <v>216</v>
      </c>
      <c r="C11" s="52" t="str">
        <f>IF(OR($B11=0,$B11=""),"",VLOOKUP($B11,females,2,FALSE))</f>
        <v>Orla Breslin</v>
      </c>
      <c r="D11" s="52" t="str">
        <f>IF(OR($B11=0,$B11=""),"",VLOOKUP($B11,females,3,FALSE))</f>
        <v>Bracknell AC</v>
      </c>
      <c r="E11" s="22">
        <v>13.25</v>
      </c>
    </row>
    <row r="12" spans="1:5" ht="15">
      <c r="A12" s="38">
        <v>5</v>
      </c>
      <c r="B12" s="51">
        <v>256</v>
      </c>
      <c r="C12" s="52" t="s">
        <v>112</v>
      </c>
      <c r="D12" s="52" t="s">
        <v>49</v>
      </c>
      <c r="E12" s="22">
        <v>13.29</v>
      </c>
    </row>
    <row r="13" spans="2:4" ht="15">
      <c r="B13" s="81"/>
      <c r="C13" s="52"/>
      <c r="D13" s="52"/>
    </row>
    <row r="14" spans="2:4" ht="15">
      <c r="B14" s="51"/>
      <c r="C14" s="52"/>
      <c r="D14" s="52"/>
    </row>
    <row r="15" spans="1:6" ht="15">
      <c r="A15" s="30" t="s">
        <v>5</v>
      </c>
      <c r="B15" s="68" t="s">
        <v>113</v>
      </c>
      <c r="D15" s="69" t="s">
        <v>114</v>
      </c>
      <c r="F15" s="78">
        <v>24.6</v>
      </c>
    </row>
    <row r="16" spans="1:6" ht="15">
      <c r="A16" s="72"/>
      <c r="B16" s="68"/>
      <c r="D16" s="10" t="s">
        <v>115</v>
      </c>
      <c r="E16" s="31" t="s">
        <v>5</v>
      </c>
      <c r="F16" s="79"/>
    </row>
    <row r="17" spans="1:5" ht="15">
      <c r="A17" s="33" t="s">
        <v>9</v>
      </c>
      <c r="B17" s="34" t="s">
        <v>10</v>
      </c>
      <c r="C17" s="35" t="s">
        <v>11</v>
      </c>
      <c r="D17" s="36" t="s">
        <v>12</v>
      </c>
      <c r="E17" s="28" t="s">
        <v>13</v>
      </c>
    </row>
    <row r="18" spans="1:6" ht="15">
      <c r="A18" s="38">
        <v>1</v>
      </c>
      <c r="B18" s="51">
        <v>149</v>
      </c>
      <c r="C18" s="52" t="str">
        <f>IF(OR($B18=0,$B18=""),"",VLOOKUP($B18,females,2,FALSE))</f>
        <v>Issey Gilkes</v>
      </c>
      <c r="D18" s="52" t="str">
        <f>IF(OR($B18=0,$B18=""),"",VLOOKUP($B18,females,3,FALSE))</f>
        <v>Reading AC</v>
      </c>
      <c r="E18" s="4">
        <v>25.21</v>
      </c>
      <c r="F18" s="80">
        <f>IF(E18="","",IF(E18&gt;F15,"","CBP"))</f>
      </c>
    </row>
    <row r="19" spans="1:5" ht="15">
      <c r="A19" s="38">
        <v>2</v>
      </c>
      <c r="B19" s="51">
        <v>132</v>
      </c>
      <c r="C19" s="52" t="str">
        <f>IF(OR($B19=0,$B19=""),"",VLOOKUP($B19,females,2,FALSE))</f>
        <v>Rebecca Watkins</v>
      </c>
      <c r="D19" s="52" t="str">
        <f>IF(OR($B19=0,$B19=""),"",VLOOKUP($B19,females,3,FALSE))</f>
        <v>Bracknell AC</v>
      </c>
      <c r="E19" s="4">
        <v>26.02</v>
      </c>
    </row>
    <row r="20" spans="1:5" ht="15">
      <c r="A20" s="38">
        <v>3</v>
      </c>
      <c r="B20" s="51">
        <v>98</v>
      </c>
      <c r="C20" s="52" t="str">
        <f>IF(OR($B20=0,$B20=""),"",VLOOKUP($B20,females,2,FALSE))</f>
        <v>Emily Whybrow</v>
      </c>
      <c r="D20" s="52" t="str">
        <f>IF(OR($B20=0,$B20=""),"",VLOOKUP($B20,females,3,FALSE))</f>
        <v>Reading AC</v>
      </c>
      <c r="E20" s="4">
        <v>26.79</v>
      </c>
    </row>
    <row r="21" spans="1:5" ht="15">
      <c r="A21" s="38">
        <v>4</v>
      </c>
      <c r="B21" s="51">
        <v>216</v>
      </c>
      <c r="C21" s="52" t="str">
        <f>IF(OR($B21=0,$B21=""),"",VLOOKUP($B21,females,2,FALSE))</f>
        <v>Orla Breslin</v>
      </c>
      <c r="D21" s="52" t="str">
        <f>IF(OR($B21=0,$B21=""),"",VLOOKUP($B21,females,3,FALSE))</f>
        <v>Bracknell AC</v>
      </c>
      <c r="E21" s="4">
        <v>27.72</v>
      </c>
    </row>
    <row r="22" spans="1:5" ht="15">
      <c r="A22" s="38">
        <v>5</v>
      </c>
      <c r="B22" s="51">
        <v>145</v>
      </c>
      <c r="C22" s="52" t="str">
        <f>IF(OR($B22=0,$B22=""),"",VLOOKUP($B22,females,2,FALSE))</f>
        <v>Abbie Jones</v>
      </c>
      <c r="D22" s="52" t="str">
        <f>IF(OR($B22=0,$B22=""),"",VLOOKUP($B22,females,3,FALSE))</f>
        <v>Maidenhead AC</v>
      </c>
      <c r="E22" s="4">
        <v>28</v>
      </c>
    </row>
    <row r="23" spans="2:4" ht="15">
      <c r="B23" s="51"/>
      <c r="C23" s="52"/>
      <c r="D23" s="52"/>
    </row>
    <row r="24" spans="2:4" ht="15">
      <c r="B24" s="51"/>
      <c r="C24" s="52"/>
      <c r="D24" s="52"/>
    </row>
    <row r="25" spans="1:6" ht="15">
      <c r="A25" s="30" t="s">
        <v>5</v>
      </c>
      <c r="B25" s="68" t="s">
        <v>116</v>
      </c>
      <c r="D25" s="69" t="s">
        <v>117</v>
      </c>
      <c r="F25" s="78">
        <v>40.1</v>
      </c>
    </row>
    <row r="26" spans="1:5" ht="15">
      <c r="A26" s="33" t="s">
        <v>9</v>
      </c>
      <c r="B26" s="34" t="s">
        <v>10</v>
      </c>
      <c r="C26" s="35" t="s">
        <v>11</v>
      </c>
      <c r="D26" s="36" t="s">
        <v>12</v>
      </c>
      <c r="E26" s="28" t="s">
        <v>13</v>
      </c>
    </row>
    <row r="27" spans="1:6" ht="15">
      <c r="A27" s="38">
        <v>1</v>
      </c>
      <c r="B27" s="51">
        <v>137</v>
      </c>
      <c r="C27" s="52" t="str">
        <f>IF(OR($B27=0,$B27=""),"",VLOOKUP($B27,females,2,FALSE))</f>
        <v>Connie McCafferty</v>
      </c>
      <c r="D27" s="52" t="str">
        <f>IF(OR($B27=0,$B27=""),"",VLOOKUP($B27,females,3,FALSE))</f>
        <v>Bracknell AC</v>
      </c>
      <c r="E27" s="4">
        <v>41.45</v>
      </c>
      <c r="F27" s="80">
        <f>IF(E27="","",IF(E27&gt;F25,"","CBP"))</f>
      </c>
    </row>
    <row r="28" spans="1:5" ht="15">
      <c r="A28" s="38">
        <v>2</v>
      </c>
      <c r="B28" s="51">
        <v>205</v>
      </c>
      <c r="C28" s="52" t="str">
        <f>IF(OR($B28=0,$B28=""),"",VLOOKUP($B28,females,2,FALSE))</f>
        <v>Charlotte Johnson</v>
      </c>
      <c r="D28" s="52" t="str">
        <f>IF(OR($B28=0,$B28=""),"",VLOOKUP($B28,females,3,FALSE))</f>
        <v>Bracknell AC</v>
      </c>
      <c r="E28" s="4">
        <v>42.58</v>
      </c>
    </row>
    <row r="29" spans="1:5" ht="15">
      <c r="A29" s="38">
        <v>3</v>
      </c>
      <c r="B29" s="51">
        <v>145</v>
      </c>
      <c r="C29" s="52" t="str">
        <f>IF(OR($B29=0,$B29=""),"",VLOOKUP($B29,females,2,FALSE))</f>
        <v>Abbie Jones</v>
      </c>
      <c r="D29" s="52" t="str">
        <f>IF(OR($B29=0,$B29=""),"",VLOOKUP($B29,females,3,FALSE))</f>
        <v>Maidenhead AC</v>
      </c>
      <c r="E29" s="4">
        <v>44.32</v>
      </c>
    </row>
    <row r="30" spans="1:5" ht="15">
      <c r="A30" s="38">
        <v>4</v>
      </c>
      <c r="B30" s="51">
        <v>102</v>
      </c>
      <c r="C30" s="52" t="str">
        <f>IF(OR($B30=0,$B30=""),"",VLOOKUP($B30,females,2,FALSE))</f>
        <v>Maya Hodgson</v>
      </c>
      <c r="D30" s="52" t="str">
        <f>IF(OR($B30=0,$B30=""),"",VLOOKUP($B30,females,3,FALSE))</f>
        <v>WSEH AC</v>
      </c>
      <c r="E30" s="4">
        <v>49.2</v>
      </c>
    </row>
    <row r="32" spans="1:6" ht="15">
      <c r="A32" s="67" t="s">
        <v>5</v>
      </c>
      <c r="B32" s="82" t="s">
        <v>118</v>
      </c>
      <c r="D32" s="69" t="s">
        <v>119</v>
      </c>
      <c r="F32" s="32">
        <v>0.0015868055555555557</v>
      </c>
    </row>
    <row r="33" spans="1:5" ht="15">
      <c r="A33" s="33" t="s">
        <v>9</v>
      </c>
      <c r="B33" s="34" t="s">
        <v>10</v>
      </c>
      <c r="C33" s="35" t="s">
        <v>11</v>
      </c>
      <c r="D33" s="36" t="s">
        <v>12</v>
      </c>
      <c r="E33" s="28" t="s">
        <v>13</v>
      </c>
    </row>
    <row r="34" spans="1:6" ht="15">
      <c r="A34" s="38">
        <v>1</v>
      </c>
      <c r="B34" s="51">
        <v>181</v>
      </c>
      <c r="C34" s="52" t="str">
        <f aca="true" t="shared" si="0" ref="C34:C40">IF(OR($B34=0,$B34=""),"",VLOOKUP($B34,females,2,FALSE))</f>
        <v>Suzanne Liverseidge</v>
      </c>
      <c r="D34" s="52" t="str">
        <f aca="true" t="shared" si="1" ref="D34:D40">IF(OR($B34=0,$B34=""),"",VLOOKUP($B34,females,3,FALSE))</f>
        <v>Bracknell AC</v>
      </c>
      <c r="E34" s="39">
        <v>0.0016043981481481482</v>
      </c>
      <c r="F34" s="80">
        <f>IF(E34="","",IF(E34&gt;F32,"","CBP"))</f>
      </c>
    </row>
    <row r="35" spans="1:6" ht="15">
      <c r="A35" s="38">
        <v>2</v>
      </c>
      <c r="B35" s="51">
        <v>163</v>
      </c>
      <c r="C35" s="52" t="str">
        <f t="shared" si="0"/>
        <v>Kaya Sittampalam Main</v>
      </c>
      <c r="D35" s="52" t="str">
        <f t="shared" si="1"/>
        <v>Bracknell AC</v>
      </c>
      <c r="E35" s="39">
        <v>0.0016584490740740741</v>
      </c>
      <c r="F35" s="80"/>
    </row>
    <row r="36" spans="1:6" ht="15">
      <c r="A36" s="38">
        <v>3</v>
      </c>
      <c r="B36" s="51">
        <v>217</v>
      </c>
      <c r="C36" s="52" t="str">
        <f t="shared" si="0"/>
        <v>Mai Brown</v>
      </c>
      <c r="D36" s="52" t="str">
        <f t="shared" si="1"/>
        <v>Reading AC</v>
      </c>
      <c r="E36" s="39">
        <v>0.0016814814814814815</v>
      </c>
      <c r="F36" s="80"/>
    </row>
    <row r="37" spans="1:6" ht="15">
      <c r="A37" s="38">
        <v>4</v>
      </c>
      <c r="B37" s="51">
        <v>102</v>
      </c>
      <c r="C37" s="52" t="str">
        <f t="shared" si="0"/>
        <v>Maya Hodgson</v>
      </c>
      <c r="D37" s="52" t="str">
        <f t="shared" si="1"/>
        <v>WSEH AC</v>
      </c>
      <c r="E37" s="39">
        <v>0.001712962962962963</v>
      </c>
      <c r="F37" s="80"/>
    </row>
    <row r="38" spans="1:6" ht="15">
      <c r="A38" s="38">
        <v>5</v>
      </c>
      <c r="B38" s="51">
        <v>196</v>
      </c>
      <c r="C38" s="52" t="str">
        <f t="shared" si="0"/>
        <v>Emily Spencer-Jones</v>
      </c>
      <c r="D38" s="52" t="str">
        <f t="shared" si="1"/>
        <v>Bracknell AC</v>
      </c>
      <c r="E38" s="39">
        <v>0.0017516203703703702</v>
      </c>
      <c r="F38" s="80"/>
    </row>
    <row r="39" spans="1:6" ht="15">
      <c r="A39" s="38">
        <v>6</v>
      </c>
      <c r="B39" s="51">
        <v>219</v>
      </c>
      <c r="C39" s="52" t="str">
        <f t="shared" si="0"/>
        <v>Ella D'abreo</v>
      </c>
      <c r="D39" s="52" t="str">
        <f t="shared" si="1"/>
        <v>Bracknell AC</v>
      </c>
      <c r="E39" s="39">
        <v>0.001762847222222222</v>
      </c>
      <c r="F39" s="80"/>
    </row>
    <row r="40" spans="1:6" ht="15">
      <c r="A40" s="38">
        <v>7</v>
      </c>
      <c r="B40" s="51">
        <v>240</v>
      </c>
      <c r="C40" s="52" t="str">
        <f t="shared" si="0"/>
        <v>Laura House</v>
      </c>
      <c r="D40" s="52" t="str">
        <f t="shared" si="1"/>
        <v>Maidenhead AC</v>
      </c>
      <c r="E40" s="39">
        <v>0.001922222222222222</v>
      </c>
      <c r="F40" s="80"/>
    </row>
    <row r="41" spans="2:4" ht="15">
      <c r="B41" s="51"/>
      <c r="C41" s="52"/>
      <c r="D41" s="52"/>
    </row>
    <row r="42" spans="1:6" ht="15">
      <c r="A42" s="30" t="s">
        <v>5</v>
      </c>
      <c r="B42" s="68" t="s">
        <v>120</v>
      </c>
      <c r="D42" s="69" t="s">
        <v>121</v>
      </c>
      <c r="F42" s="32">
        <v>0.00317824074074074</v>
      </c>
    </row>
    <row r="43" spans="1:5" ht="15">
      <c r="A43" s="33" t="s">
        <v>9</v>
      </c>
      <c r="B43" s="34" t="s">
        <v>10</v>
      </c>
      <c r="C43" s="35" t="s">
        <v>11</v>
      </c>
      <c r="D43" s="36" t="s">
        <v>12</v>
      </c>
      <c r="E43" s="28" t="s">
        <v>13</v>
      </c>
    </row>
    <row r="44" spans="1:6" ht="15">
      <c r="A44" s="38">
        <v>1</v>
      </c>
      <c r="B44" s="81">
        <v>185</v>
      </c>
      <c r="C44" s="52" t="str">
        <f>IF(OR($B44=0,$B44=""),"",VLOOKUP($B44,females,2,FALSE))</f>
        <v>Amelia Wilks</v>
      </c>
      <c r="D44" s="52" t="str">
        <f>IF(OR($B44=0,$B44=""),"",VLOOKUP($B44,females,3,FALSE))</f>
        <v>Bracknell AC</v>
      </c>
      <c r="E44" s="39">
        <v>0.003438773148148148</v>
      </c>
      <c r="F44" s="80">
        <f>IF(E44="","",IF(E44&gt;F42,"","CBP"))</f>
      </c>
    </row>
    <row r="45" spans="1:5" ht="15">
      <c r="A45" s="38">
        <v>2</v>
      </c>
      <c r="B45" s="81">
        <v>160</v>
      </c>
      <c r="C45" s="52" t="str">
        <f>IF(OR($B45=0,$B45=""),"",VLOOKUP($B45,females,2,FALSE))</f>
        <v>Niamh Reid-Smith</v>
      </c>
      <c r="D45" s="52" t="str">
        <f>IF(OR($B45=0,$B45=""),"",VLOOKUP($B45,females,3,FALSE))</f>
        <v>AFD AC</v>
      </c>
      <c r="E45" s="39">
        <v>0.0034592592592592596</v>
      </c>
    </row>
    <row r="46" spans="1:5" ht="15">
      <c r="A46" s="38">
        <v>3</v>
      </c>
      <c r="B46" s="81">
        <v>168</v>
      </c>
      <c r="C46" s="52" t="str">
        <f>IF(OR($B46=0,$B46=""),"",VLOOKUP($B46,females,2,FALSE))</f>
        <v>Elena Jones</v>
      </c>
      <c r="D46" s="52" t="str">
        <f>IF(OR($B46=0,$B46=""),"",VLOOKUP($B46,females,3,FALSE))</f>
        <v>Bracknell AC</v>
      </c>
      <c r="E46" s="39">
        <v>0.0036314814814814816</v>
      </c>
    </row>
    <row r="47" spans="1:5" ht="15">
      <c r="A47" s="38">
        <v>4</v>
      </c>
      <c r="B47" s="51">
        <v>224</v>
      </c>
      <c r="C47" s="52" t="str">
        <f>IF(OR($B47=0,$B47=""),"",VLOOKUP($B47,females,2,FALSE))</f>
        <v>Marie Halliday</v>
      </c>
      <c r="D47" s="52" t="str">
        <f>IF(OR($B47=0,$B47=""),"",VLOOKUP($B47,females,3,FALSE))</f>
        <v>Bracknell AC</v>
      </c>
      <c r="E47" s="39">
        <v>0.003848842592592593</v>
      </c>
    </row>
    <row r="48" spans="2:4" ht="15">
      <c r="B48" s="51"/>
      <c r="C48" s="52"/>
      <c r="D48" s="52"/>
    </row>
    <row r="49" spans="1:6" ht="15">
      <c r="A49" s="30" t="s">
        <v>5</v>
      </c>
      <c r="B49" s="68" t="s">
        <v>122</v>
      </c>
      <c r="D49" s="69" t="s">
        <v>123</v>
      </c>
      <c r="F49" s="78">
        <v>11.6</v>
      </c>
    </row>
    <row r="50" spans="1:6" ht="15">
      <c r="A50" s="30"/>
      <c r="B50" s="68"/>
      <c r="D50" s="69" t="s">
        <v>124</v>
      </c>
      <c r="F50" s="78"/>
    </row>
    <row r="51" spans="1:6" ht="15">
      <c r="A51" s="72"/>
      <c r="B51" s="68"/>
      <c r="D51" s="10" t="s">
        <v>91</v>
      </c>
      <c r="E51" s="31" t="s">
        <v>5</v>
      </c>
      <c r="F51" s="79"/>
    </row>
    <row r="52" spans="1:5" ht="15">
      <c r="A52" s="33" t="s">
        <v>9</v>
      </c>
      <c r="B52" s="34" t="s">
        <v>10</v>
      </c>
      <c r="C52" s="35" t="s">
        <v>11</v>
      </c>
      <c r="D52" s="36" t="s">
        <v>12</v>
      </c>
      <c r="E52" s="28" t="s">
        <v>13</v>
      </c>
    </row>
    <row r="53" spans="1:6" ht="15">
      <c r="A53" s="38">
        <v>1</v>
      </c>
      <c r="B53" s="51">
        <v>130</v>
      </c>
      <c r="C53" s="52" t="str">
        <f>IF(OR($B53=0,$B53=""),"",VLOOKUP($B53,females,2,FALSE))</f>
        <v>Chante Williams</v>
      </c>
      <c r="D53" s="52" t="str">
        <f>IF(OR($B53=0,$B53=""),"",VLOOKUP($B53,females,3,FALSE))</f>
        <v>Bracknell AC</v>
      </c>
      <c r="E53" s="4">
        <v>12.06</v>
      </c>
      <c r="F53" s="80">
        <f>IF(E53="","",IF(E53&gt;F49,"","CBP"))</f>
      </c>
    </row>
    <row r="54" spans="2:6" ht="15">
      <c r="B54" s="81"/>
      <c r="C54" s="52"/>
      <c r="D54" s="52"/>
      <c r="F54" s="80"/>
    </row>
    <row r="55" spans="1:6" ht="15">
      <c r="A55" s="30" t="s">
        <v>5</v>
      </c>
      <c r="B55" s="68" t="s">
        <v>125</v>
      </c>
      <c r="D55" s="69" t="s">
        <v>126</v>
      </c>
      <c r="F55" s="78">
        <v>45.8</v>
      </c>
    </row>
    <row r="56" spans="1:5" ht="15">
      <c r="A56" s="33" t="s">
        <v>9</v>
      </c>
      <c r="B56" s="34" t="s">
        <v>10</v>
      </c>
      <c r="C56" s="35" t="s">
        <v>11</v>
      </c>
      <c r="D56" s="36" t="s">
        <v>12</v>
      </c>
      <c r="E56" s="28" t="s">
        <v>13</v>
      </c>
    </row>
    <row r="57" spans="1:6" ht="15">
      <c r="A57" s="38">
        <v>1</v>
      </c>
      <c r="B57" s="81">
        <v>147</v>
      </c>
      <c r="C57" s="52" t="str">
        <f>IF(OR($B57=0,$B57=""),"",VLOOKUP($B57,females,2,FALSE))</f>
        <v>Orla Brennan</v>
      </c>
      <c r="D57" s="52" t="str">
        <f>IF(OR($B57=0,$B57=""),"",VLOOKUP($B57,females,3,FALSE))</f>
        <v>WSEH AC</v>
      </c>
      <c r="E57" s="4">
        <v>45.28</v>
      </c>
      <c r="F57" s="80" t="str">
        <f>IF(E57="","",IF(E57&gt;F55,"","CBP"))</f>
        <v>CBP</v>
      </c>
    </row>
    <row r="58" spans="1:5" ht="15">
      <c r="A58" s="38">
        <v>2</v>
      </c>
      <c r="B58" s="81">
        <v>136</v>
      </c>
      <c r="C58" s="52" t="str">
        <f>IF(OR($B58=0,$B58=""),"",VLOOKUP($B58,females,2,FALSE))</f>
        <v>Ellie Cleveland</v>
      </c>
      <c r="D58" s="52" t="str">
        <f>IF(OR($B58=0,$B58=""),"",VLOOKUP($B58,females,3,FALSE))</f>
        <v>WSEH AC</v>
      </c>
      <c r="E58" s="4">
        <v>46.27</v>
      </c>
    </row>
    <row r="59" spans="2:4" ht="15">
      <c r="B59" s="81"/>
      <c r="C59" s="52"/>
      <c r="D59" s="52"/>
    </row>
    <row r="60" spans="1:6" ht="15">
      <c r="A60" s="61" t="s">
        <v>5</v>
      </c>
      <c r="B60" s="76" t="s">
        <v>127</v>
      </c>
      <c r="D60" s="69" t="s">
        <v>128</v>
      </c>
      <c r="F60" s="79">
        <v>43.24</v>
      </c>
    </row>
    <row r="61" spans="1:5" ht="15">
      <c r="A61" s="33" t="s">
        <v>9</v>
      </c>
      <c r="B61" s="34" t="s">
        <v>10</v>
      </c>
      <c r="C61" s="35" t="s">
        <v>11</v>
      </c>
      <c r="D61" s="36" t="s">
        <v>12</v>
      </c>
      <c r="E61" s="28" t="s">
        <v>13</v>
      </c>
    </row>
    <row r="62" spans="1:6" ht="15">
      <c r="A62" s="38">
        <v>1</v>
      </c>
      <c r="B62" s="75">
        <v>113</v>
      </c>
      <c r="C62" s="18" t="str">
        <f>IF(OR($B62=0,$B62=""),"",VLOOKUP($B62,females,2,FALSE))</f>
        <v>Charlotte Payne</v>
      </c>
      <c r="D62" s="18" t="str">
        <f>IF(OR($B62=0,$B62=""),"",VLOOKUP($B62,females,3,FALSE))</f>
        <v>Newbury AC</v>
      </c>
      <c r="E62" s="55">
        <v>51.57</v>
      </c>
      <c r="F62" s="83" t="str">
        <f>IF(E62="","",IF(E62&lt;F60,"","CBP"))</f>
        <v>CBP</v>
      </c>
    </row>
    <row r="63" spans="1:6" ht="15">
      <c r="A63" s="38">
        <v>2</v>
      </c>
      <c r="B63" s="75">
        <v>210</v>
      </c>
      <c r="C63" s="18" t="str">
        <f>IF(OR($B63=0,$B63=""),"",VLOOKUP($B63,females,2,FALSE))</f>
        <v>Leah Spratley-Kemp</v>
      </c>
      <c r="D63" s="18" t="str">
        <f>IF(OR($B63=0,$B63=""),"",VLOOKUP($B63,females,3,FALSE))</f>
        <v>Reading AC</v>
      </c>
      <c r="E63" s="55">
        <v>37.65</v>
      </c>
      <c r="F63" s="83"/>
    </row>
    <row r="64" spans="1:6" ht="15">
      <c r="A64" s="38">
        <v>3</v>
      </c>
      <c r="B64" s="75">
        <v>25</v>
      </c>
      <c r="C64" s="18" t="str">
        <f>IF(OR($B64=0,$B64=""),"",VLOOKUP($B64,females,2,FALSE))</f>
        <v>Charlotte Booker</v>
      </c>
      <c r="D64" s="18" t="str">
        <f>IF(OR($B64=0,$B64=""),"",VLOOKUP($B64,females,3,FALSE))</f>
        <v>Team Kennet</v>
      </c>
      <c r="E64" s="55">
        <v>31.37</v>
      </c>
      <c r="F64" s="83"/>
    </row>
    <row r="65" spans="1:6" ht="15">
      <c r="A65" s="38">
        <v>4</v>
      </c>
      <c r="B65" s="75">
        <v>32</v>
      </c>
      <c r="C65" s="18" t="str">
        <f>IF(OR($B65=0,$B65=""),"",VLOOKUP($B65,females,2,FALSE))</f>
        <v>Mia Eldridge</v>
      </c>
      <c r="D65" s="18" t="str">
        <f>IF(OR($B65=0,$B65=""),"",VLOOKUP($B65,females,3,FALSE))</f>
        <v>Bracknell AC</v>
      </c>
      <c r="E65" s="55">
        <v>27.34</v>
      </c>
      <c r="F65" s="83"/>
    </row>
    <row r="66" spans="2:6" ht="15">
      <c r="B66" s="75"/>
      <c r="C66" s="18"/>
      <c r="D66" s="18"/>
      <c r="E66" s="55"/>
      <c r="F66" s="83"/>
    </row>
    <row r="67" spans="1:6" ht="15">
      <c r="A67" s="61" t="s">
        <v>5</v>
      </c>
      <c r="B67" s="45" t="s">
        <v>129</v>
      </c>
      <c r="C67" s="46"/>
      <c r="D67" s="3" t="s">
        <v>130</v>
      </c>
      <c r="E67" s="57"/>
      <c r="F67" s="74">
        <v>10.35</v>
      </c>
    </row>
    <row r="68" spans="1:6" ht="15">
      <c r="A68" s="33" t="s">
        <v>9</v>
      </c>
      <c r="B68" s="48" t="s">
        <v>10</v>
      </c>
      <c r="C68" s="13" t="s">
        <v>11</v>
      </c>
      <c r="D68" s="14" t="s">
        <v>12</v>
      </c>
      <c r="E68" s="59" t="s">
        <v>13</v>
      </c>
      <c r="F68" s="84"/>
    </row>
    <row r="69" spans="1:6" ht="15">
      <c r="A69" s="38">
        <v>1</v>
      </c>
      <c r="B69" s="75">
        <v>251</v>
      </c>
      <c r="C69" s="18" t="s">
        <v>131</v>
      </c>
      <c r="D69" s="18" t="s">
        <v>36</v>
      </c>
      <c r="E69" s="55">
        <v>12.21</v>
      </c>
      <c r="F69" s="83" t="str">
        <f>IF(E69="","",IF(E69&lt;F67,"","CBP"))</f>
        <v>CBP</v>
      </c>
    </row>
    <row r="70" spans="1:6" ht="15">
      <c r="A70" s="38">
        <v>2</v>
      </c>
      <c r="B70" s="75">
        <v>36</v>
      </c>
      <c r="C70" s="18" t="str">
        <f>IF(OR($B70=0,$B70=""),"",VLOOKUP($B70,females,2,FALSE))</f>
        <v>Angela Lowe</v>
      </c>
      <c r="D70" s="18" t="str">
        <f>IF(OR($B70=0,$B70=""),"",VLOOKUP($B70,females,3,FALSE))</f>
        <v>Reading AC</v>
      </c>
      <c r="E70" s="55">
        <v>11.56</v>
      </c>
      <c r="F70" s="83"/>
    </row>
    <row r="71" spans="1:6" ht="15">
      <c r="A71" s="38">
        <v>3</v>
      </c>
      <c r="B71" s="75">
        <v>113</v>
      </c>
      <c r="C71" s="18" t="str">
        <f>IF(OR($B71=0,$B71=""),"",VLOOKUP($B71,females,2,FALSE))</f>
        <v>Charlotte Payne</v>
      </c>
      <c r="D71" s="18" t="str">
        <f>IF(OR($B71=0,$B71=""),"",VLOOKUP($B71,females,3,FALSE))</f>
        <v>Newbury AC</v>
      </c>
      <c r="E71" s="55">
        <v>11.47</v>
      </c>
      <c r="F71" s="83"/>
    </row>
    <row r="72" spans="1:6" ht="15">
      <c r="A72" s="38">
        <v>4</v>
      </c>
      <c r="B72" s="75">
        <v>210</v>
      </c>
      <c r="C72" s="18" t="str">
        <f>IF(OR($B72=0,$B72=""),"",VLOOKUP($B72,females,2,FALSE))</f>
        <v>Leah Spratley-Kemp</v>
      </c>
      <c r="D72" s="18" t="str">
        <f>IF(OR($B72=0,$B72=""),"",VLOOKUP($B72,females,3,FALSE))</f>
        <v>Reading AC</v>
      </c>
      <c r="E72" s="55">
        <v>11.22</v>
      </c>
      <c r="F72" s="83"/>
    </row>
    <row r="73" spans="1:6" ht="15">
      <c r="A73" s="38">
        <v>5</v>
      </c>
      <c r="B73" s="75">
        <v>32</v>
      </c>
      <c r="C73" s="18" t="str">
        <f>IF(OR($B73=0,$B73=""),"",VLOOKUP($B73,females,2,FALSE))</f>
        <v>Mia Eldridge</v>
      </c>
      <c r="D73" s="18" t="str">
        <f>IF(OR($B73=0,$B73=""),"",VLOOKUP($B73,females,3,FALSE))</f>
        <v>Bracknell AC</v>
      </c>
      <c r="E73" s="55">
        <v>10.38</v>
      </c>
      <c r="F73" s="83"/>
    </row>
    <row r="74" spans="2:6" ht="15">
      <c r="B74" s="75"/>
      <c r="C74" s="18"/>
      <c r="D74" s="18"/>
      <c r="E74" s="55"/>
      <c r="F74" s="83"/>
    </row>
    <row r="75" spans="1:6" ht="15">
      <c r="A75" s="61" t="s">
        <v>5</v>
      </c>
      <c r="B75" s="45" t="s">
        <v>132</v>
      </c>
      <c r="C75" s="46"/>
      <c r="D75" s="3" t="s">
        <v>133</v>
      </c>
      <c r="E75" s="57"/>
      <c r="F75" s="74">
        <v>41.48</v>
      </c>
    </row>
    <row r="76" spans="1:6" ht="15">
      <c r="A76" s="33" t="s">
        <v>9</v>
      </c>
      <c r="B76" s="48" t="s">
        <v>10</v>
      </c>
      <c r="C76" s="13" t="s">
        <v>11</v>
      </c>
      <c r="D76" s="14" t="s">
        <v>12</v>
      </c>
      <c r="E76" s="59" t="s">
        <v>13</v>
      </c>
      <c r="F76" s="84"/>
    </row>
    <row r="77" spans="1:6" ht="15">
      <c r="A77" s="38">
        <v>1</v>
      </c>
      <c r="B77" s="75">
        <v>113</v>
      </c>
      <c r="C77" s="18" t="str">
        <f>IF(OR($B77=0,$B77=""),"",VLOOKUP($B77,females,2,FALSE))</f>
        <v>Charlotte Payne</v>
      </c>
      <c r="D77" s="18" t="str">
        <f>IF(OR($B77=0,$B77=""),"",VLOOKUP($B77,females,3,FALSE))</f>
        <v>Newbury AC</v>
      </c>
      <c r="E77" s="55">
        <v>40.79</v>
      </c>
      <c r="F77" s="83">
        <f>IF(E77="","",IF(E77&lt;F75,"","CBP"))</f>
      </c>
    </row>
    <row r="78" spans="1:6" ht="15">
      <c r="A78" s="38">
        <v>2</v>
      </c>
      <c r="B78" s="75">
        <v>32</v>
      </c>
      <c r="C78" s="18" t="str">
        <f>IF(OR($B78=0,$B78=""),"",VLOOKUP($B78,females,2,FALSE))</f>
        <v>Mia Eldridge</v>
      </c>
      <c r="D78" s="18" t="str">
        <f>IF(OR($B78=0,$B78=""),"",VLOOKUP($B78,females,3,FALSE))</f>
        <v>Bracknell AC</v>
      </c>
      <c r="E78" s="55">
        <v>29.27</v>
      </c>
      <c r="F78" s="83"/>
    </row>
    <row r="79" spans="1:6" ht="15">
      <c r="A79" s="38">
        <v>3</v>
      </c>
      <c r="B79" s="75">
        <v>196</v>
      </c>
      <c r="C79" s="18" t="str">
        <f>IF(OR($B79=0,$B79=""),"",VLOOKUP($B79,females,2,FALSE))</f>
        <v>Emily Spencer-Jones</v>
      </c>
      <c r="D79" s="18" t="str">
        <f>IF(OR($B79=0,$B79=""),"",VLOOKUP($B79,females,3,FALSE))</f>
        <v>Bracknell AC</v>
      </c>
      <c r="E79" s="55">
        <v>27.22</v>
      </c>
      <c r="F79" s="83"/>
    </row>
    <row r="80" spans="1:6" ht="15">
      <c r="A80" s="38">
        <v>4</v>
      </c>
      <c r="B80" s="75">
        <v>210</v>
      </c>
      <c r="C80" s="18" t="str">
        <f>IF(OR($B80=0,$B80=""),"",VLOOKUP($B80,females,2,FALSE))</f>
        <v>Leah Spratley-Kemp</v>
      </c>
      <c r="D80" s="18" t="str">
        <f>IF(OR($B80=0,$B80=""),"",VLOOKUP($B80,females,3,FALSE))</f>
        <v>Reading AC</v>
      </c>
      <c r="E80" s="55">
        <v>26.3</v>
      </c>
      <c r="F80" s="83"/>
    </row>
    <row r="81" spans="1:6" ht="15">
      <c r="A81" s="38">
        <v>5</v>
      </c>
      <c r="B81" s="75">
        <v>25</v>
      </c>
      <c r="C81" s="18" t="str">
        <f>IF(OR($B81=0,$B81=""),"",VLOOKUP($B81,females,2,FALSE))</f>
        <v>Charlotte Booker</v>
      </c>
      <c r="D81" s="18" t="str">
        <f>IF(OR($B81=0,$B81=""),"",VLOOKUP($B81,females,3,FALSE))</f>
        <v>Team Kennet</v>
      </c>
      <c r="E81" s="55">
        <v>23.27</v>
      </c>
      <c r="F81" s="83"/>
    </row>
    <row r="83" spans="1:6" ht="15">
      <c r="A83" s="61" t="s">
        <v>5</v>
      </c>
      <c r="B83" s="45" t="s">
        <v>134</v>
      </c>
      <c r="C83" s="46"/>
      <c r="D83" s="3" t="s">
        <v>135</v>
      </c>
      <c r="E83" s="57"/>
      <c r="F83" s="74">
        <v>35.29</v>
      </c>
    </row>
    <row r="84" spans="1:6" ht="15">
      <c r="A84" s="33" t="s">
        <v>9</v>
      </c>
      <c r="B84" s="48" t="s">
        <v>10</v>
      </c>
      <c r="C84" s="13" t="s">
        <v>11</v>
      </c>
      <c r="D84" s="14" t="s">
        <v>12</v>
      </c>
      <c r="E84" s="59" t="s">
        <v>13</v>
      </c>
      <c r="F84" s="84"/>
    </row>
    <row r="85" spans="1:6" ht="15">
      <c r="A85" s="38">
        <v>1</v>
      </c>
      <c r="B85" s="75">
        <v>195</v>
      </c>
      <c r="C85" s="18" t="str">
        <f>IF(OR($B85=0,$B85=""),"",VLOOKUP($B85,females,2,FALSE))</f>
        <v>Jodie Smith</v>
      </c>
      <c r="D85" s="18" t="str">
        <f>IF(OR($B85=0,$B85=""),"",VLOOKUP($B85,females,3,FALSE))</f>
        <v>WSEH AC</v>
      </c>
      <c r="E85" s="55">
        <v>37.77</v>
      </c>
      <c r="F85" s="83" t="str">
        <f>IF(E85="","",IF(E85&lt;F83,"","CBP"))</f>
        <v>CBP</v>
      </c>
    </row>
    <row r="86" spans="1:6" ht="15">
      <c r="A86" s="38">
        <v>2</v>
      </c>
      <c r="B86" s="75">
        <v>137</v>
      </c>
      <c r="C86" s="18" t="str">
        <f>IF(OR($B86=0,$B86=""),"",VLOOKUP($B86,females,2,FALSE))</f>
        <v>Connie McCafferty</v>
      </c>
      <c r="D86" s="18" t="str">
        <f>IF(OR($B86=0,$B86=""),"",VLOOKUP($B86,females,3,FALSE))</f>
        <v>Bracknell AC</v>
      </c>
      <c r="E86" s="55">
        <v>29.57</v>
      </c>
      <c r="F86" s="83"/>
    </row>
    <row r="87" spans="1:6" ht="15">
      <c r="A87" s="38">
        <v>3</v>
      </c>
      <c r="B87" s="75">
        <v>150</v>
      </c>
      <c r="C87" s="18" t="str">
        <f>IF(OR($B87=0,$B87=""),"",VLOOKUP($B87,females,2,FALSE))</f>
        <v>Isabelle Church</v>
      </c>
      <c r="D87" s="18" t="str">
        <f>IF(OR($B87=0,$B87=""),"",VLOOKUP($B87,females,3,FALSE))</f>
        <v>Reading AC</v>
      </c>
      <c r="E87" s="55">
        <v>11.22</v>
      </c>
      <c r="F87" s="83"/>
    </row>
    <row r="88" spans="2:6" ht="15">
      <c r="B88" s="75"/>
      <c r="C88" s="18"/>
      <c r="D88" s="18"/>
      <c r="E88" s="55"/>
      <c r="F88" s="83"/>
    </row>
    <row r="89" spans="1:6" ht="15">
      <c r="A89" s="61" t="s">
        <v>5</v>
      </c>
      <c r="B89" s="45" t="s">
        <v>136</v>
      </c>
      <c r="C89" s="46"/>
      <c r="D89" s="3" t="s">
        <v>137</v>
      </c>
      <c r="E89" s="57"/>
      <c r="F89" s="74">
        <v>1.69</v>
      </c>
    </row>
    <row r="90" spans="1:6" ht="15">
      <c r="A90" s="33" t="s">
        <v>9</v>
      </c>
      <c r="B90" s="48" t="s">
        <v>10</v>
      </c>
      <c r="C90" s="13" t="s">
        <v>11</v>
      </c>
      <c r="D90" s="14" t="s">
        <v>12</v>
      </c>
      <c r="E90" s="59" t="s">
        <v>13</v>
      </c>
      <c r="F90" s="84"/>
    </row>
    <row r="91" spans="1:6" ht="15">
      <c r="A91" s="38">
        <v>1</v>
      </c>
      <c r="B91" s="75">
        <v>195</v>
      </c>
      <c r="C91" s="18" t="str">
        <f>IF(OR($B91=0,$B91=""),"",VLOOKUP($B91,females,2,FALSE))</f>
        <v>Jodie Smith</v>
      </c>
      <c r="D91" s="18" t="str">
        <f>IF(OR($B91=0,$B91=""),"",VLOOKUP($B91,females,3,FALSE))</f>
        <v>WSEH AC</v>
      </c>
      <c r="E91" s="55">
        <v>1.62</v>
      </c>
      <c r="F91" s="83">
        <f>IF(E91="","",IF(E91&lt;F89,"","CBP"))</f>
      </c>
    </row>
    <row r="92" spans="1:6" ht="15">
      <c r="A92" s="16">
        <v>2</v>
      </c>
      <c r="B92" s="75">
        <v>150</v>
      </c>
      <c r="C92" s="18" t="str">
        <f>IF(OR($B92=0,$B92=""),"",VLOOKUP($B92,females,2,FALSE))</f>
        <v>Isabelle Church</v>
      </c>
      <c r="D92" s="18" t="str">
        <f>IF(OR($B92=0,$B92=""),"",VLOOKUP($B92,females,3,FALSE))</f>
        <v>Reading AC</v>
      </c>
      <c r="E92" s="55">
        <v>1.55</v>
      </c>
      <c r="F92" s="83"/>
    </row>
    <row r="93" spans="1:5" ht="15">
      <c r="A93" s="38">
        <v>3</v>
      </c>
      <c r="B93" s="75">
        <v>240</v>
      </c>
      <c r="C93" s="18" t="str">
        <f>IF(OR($B93=0,$B93=""),"",VLOOKUP($B93,females,2,FALSE))</f>
        <v>Laura House</v>
      </c>
      <c r="D93" s="18" t="str">
        <f>IF(OR($B93=0,$B93=""),"",VLOOKUP($B93,females,3,FALSE))</f>
        <v>Maidenhead AC</v>
      </c>
      <c r="E93" s="55">
        <v>1.35</v>
      </c>
    </row>
    <row r="94" spans="2:6" ht="15">
      <c r="B94" s="75"/>
      <c r="C94" s="18"/>
      <c r="D94" s="18"/>
      <c r="E94" s="55"/>
      <c r="F94" s="83"/>
    </row>
    <row r="95" spans="1:6" ht="15">
      <c r="A95" s="61" t="s">
        <v>5</v>
      </c>
      <c r="B95" s="45" t="s">
        <v>138</v>
      </c>
      <c r="C95" s="46"/>
      <c r="D95" s="3" t="s">
        <v>139</v>
      </c>
      <c r="E95" s="57"/>
      <c r="F95" s="74">
        <v>5.29</v>
      </c>
    </row>
    <row r="96" spans="1:6" ht="15">
      <c r="A96" s="33" t="s">
        <v>9</v>
      </c>
      <c r="B96" s="48" t="s">
        <v>10</v>
      </c>
      <c r="C96" s="13" t="s">
        <v>11</v>
      </c>
      <c r="D96" s="14" t="s">
        <v>12</v>
      </c>
      <c r="E96" s="59" t="s">
        <v>13</v>
      </c>
      <c r="F96" s="84"/>
    </row>
    <row r="97" spans="1:6" ht="15">
      <c r="A97" s="38">
        <v>1</v>
      </c>
      <c r="B97" s="75">
        <v>165</v>
      </c>
      <c r="C97" s="18" t="str">
        <f>IF(OR($B97=0,$B97=""),"",VLOOKUP($B97,females,2,FALSE))</f>
        <v>Klaudia Walas</v>
      </c>
      <c r="D97" s="18" t="str">
        <f>IF(OR($B97=0,$B97=""),"",VLOOKUP($B97,females,3,FALSE))</f>
        <v>WSEH AC</v>
      </c>
      <c r="E97" s="55">
        <v>5.23</v>
      </c>
      <c r="F97" s="83">
        <f>IF(E97="","",IF(E97&lt;F95,"","CBP"))</f>
      </c>
    </row>
    <row r="98" spans="1:6" ht="15">
      <c r="A98" s="38">
        <v>2</v>
      </c>
      <c r="B98" s="75">
        <v>195</v>
      </c>
      <c r="C98" s="18" t="str">
        <f>IF(OR($B98=0,$B98=""),"",VLOOKUP($B98,females,2,FALSE))</f>
        <v>Jodie Smith</v>
      </c>
      <c r="D98" s="18" t="str">
        <f>IF(OR($B98=0,$B98=""),"",VLOOKUP($B98,females,3,FALSE))</f>
        <v>WSEH AC</v>
      </c>
      <c r="E98" s="55">
        <v>5.1</v>
      </c>
      <c r="F98" s="83"/>
    </row>
    <row r="99" spans="1:6" ht="15">
      <c r="A99" s="38">
        <v>3</v>
      </c>
      <c r="B99" s="75">
        <v>136</v>
      </c>
      <c r="C99" s="18" t="str">
        <f>IF(OR($B99=0,$B99=""),"",VLOOKUP($B99,females,2,FALSE))</f>
        <v>Ellie Cleveland</v>
      </c>
      <c r="D99" s="18" t="str">
        <f>IF(OR($B99=0,$B99=""),"",VLOOKUP($B99,females,3,FALSE))</f>
        <v>WSEH AC</v>
      </c>
      <c r="E99" s="55">
        <v>4.98</v>
      </c>
      <c r="F99" s="83"/>
    </row>
    <row r="100" spans="1:6" ht="15">
      <c r="A100" s="38">
        <v>4</v>
      </c>
      <c r="B100" s="75">
        <v>179</v>
      </c>
      <c r="C100" s="18" t="s">
        <v>140</v>
      </c>
      <c r="D100" s="18" t="str">
        <f>IF(OR($B100=0,$B100=""),"",VLOOKUP($B100,females,3,FALSE))</f>
        <v>Bracknell AC</v>
      </c>
      <c r="E100" s="55">
        <v>3.64</v>
      </c>
      <c r="F100" s="83"/>
    </row>
    <row r="101" spans="2:6" ht="15">
      <c r="B101" s="75"/>
      <c r="C101" s="18"/>
      <c r="D101" s="18"/>
      <c r="E101" s="55"/>
      <c r="F101" s="83"/>
    </row>
    <row r="102" spans="1:6" ht="15">
      <c r="A102" s="61" t="s">
        <v>5</v>
      </c>
      <c r="B102" s="45" t="s">
        <v>141</v>
      </c>
      <c r="C102" s="46"/>
      <c r="D102" s="3" t="s">
        <v>142</v>
      </c>
      <c r="E102" s="57"/>
      <c r="F102" s="74">
        <v>11.01</v>
      </c>
    </row>
    <row r="103" spans="1:6" ht="15">
      <c r="A103" s="33" t="s">
        <v>9</v>
      </c>
      <c r="B103" s="48" t="s">
        <v>10</v>
      </c>
      <c r="C103" s="13" t="s">
        <v>11</v>
      </c>
      <c r="D103" s="14" t="s">
        <v>12</v>
      </c>
      <c r="E103" s="59" t="s">
        <v>13</v>
      </c>
      <c r="F103" s="84"/>
    </row>
    <row r="104" spans="1:6" ht="15">
      <c r="A104" s="38">
        <v>1</v>
      </c>
      <c r="B104" s="75">
        <v>165</v>
      </c>
      <c r="C104" s="18" t="str">
        <f>IF(OR($B104=0,$B104=""),"",VLOOKUP($B104,females,2,FALSE))</f>
        <v>Klaudia Walas</v>
      </c>
      <c r="D104" s="18" t="str">
        <f>IF(OR($B104=0,$B104=""),"",VLOOKUP($B104,females,3,FALSE))</f>
        <v>WSEH AC</v>
      </c>
      <c r="E104" s="55">
        <v>10.76</v>
      </c>
      <c r="F104" s="83">
        <f>IF(E104="","",IF(E104&lt;F102,"","CBP"))</f>
      </c>
    </row>
    <row r="105" spans="1:6" ht="15">
      <c r="A105" s="38">
        <v>2</v>
      </c>
      <c r="B105" s="75">
        <v>145</v>
      </c>
      <c r="C105" s="18" t="str">
        <f>IF(OR($B105=0,$B105=""),"",VLOOKUP($B105,females,2,FALSE))</f>
        <v>Abbie Jones</v>
      </c>
      <c r="D105" s="18" t="str">
        <f>IF(OR($B105=0,$B105=""),"",VLOOKUP($B105,females,3,FALSE))</f>
        <v>Maidenhead AC</v>
      </c>
      <c r="E105" s="55">
        <v>9.8</v>
      </c>
      <c r="F105" s="83"/>
    </row>
    <row r="106" spans="2:6" ht="15">
      <c r="B106" s="75"/>
      <c r="C106" s="18"/>
      <c r="D106" s="18"/>
      <c r="E106" s="55"/>
      <c r="F106" s="83"/>
    </row>
    <row r="107" spans="1:6" ht="15">
      <c r="A107" s="61" t="s">
        <v>5</v>
      </c>
      <c r="B107" s="45" t="s">
        <v>143</v>
      </c>
      <c r="C107" s="46"/>
      <c r="D107" s="3" t="s">
        <v>144</v>
      </c>
      <c r="E107" s="57"/>
      <c r="F107" s="74">
        <v>3.51</v>
      </c>
    </row>
    <row r="108" spans="1:6" ht="15">
      <c r="A108" s="33" t="s">
        <v>9</v>
      </c>
      <c r="B108" s="48" t="s">
        <v>10</v>
      </c>
      <c r="C108" s="13" t="s">
        <v>11</v>
      </c>
      <c r="D108" s="14" t="s">
        <v>12</v>
      </c>
      <c r="E108" s="59" t="s">
        <v>13</v>
      </c>
      <c r="F108" s="84"/>
    </row>
    <row r="109" spans="1:6" ht="15">
      <c r="A109" s="38">
        <v>1</v>
      </c>
      <c r="B109" s="75">
        <v>159</v>
      </c>
      <c r="C109" s="18" t="str">
        <f>IF(OR($B109=0,$B109=""),"",VLOOKUP($B109,females,2,FALSE))</f>
        <v>Trinity O'Connor</v>
      </c>
      <c r="D109" s="18" t="str">
        <f>IF(OR($B109=0,$B109=""),"",VLOOKUP($B109,females,3,FALSE))</f>
        <v>Newbury AC</v>
      </c>
      <c r="E109" s="55">
        <v>2.7</v>
      </c>
      <c r="F109" s="83">
        <f>IF(E109="","",IF(E109&lt;F107,"","CBP"))</f>
      </c>
    </row>
    <row r="110" spans="1:6" ht="15">
      <c r="A110" s="16">
        <v>2</v>
      </c>
      <c r="B110" s="75">
        <v>154</v>
      </c>
      <c r="C110" s="18" t="str">
        <f>IF(OR($B110=0,$B110=""),"",VLOOKUP($B110,females,2,FALSE))</f>
        <v>Charlotte Vyvyan</v>
      </c>
      <c r="D110" s="18" t="str">
        <f>IF(OR($B110=0,$B110=""),"",VLOOKUP($B110,females,3,FALSE))</f>
        <v>Reading AC</v>
      </c>
      <c r="E110" s="55">
        <v>2.6</v>
      </c>
      <c r="F110" s="83"/>
    </row>
    <row r="111" spans="1:5" ht="15">
      <c r="A111" s="38">
        <v>3</v>
      </c>
      <c r="B111" s="75">
        <v>172</v>
      </c>
      <c r="C111" s="18" t="str">
        <f>IF(OR($B111=0,$B111=""),"",VLOOKUP($B111,females,2,FALSE))</f>
        <v>Sophie Pritchard</v>
      </c>
      <c r="D111" s="18" t="str">
        <f>IF(OR($B111=0,$B111=""),"",VLOOKUP($B111,females,3,FALSE))</f>
        <v>Reading AC</v>
      </c>
      <c r="E111" s="55">
        <v>2.6</v>
      </c>
    </row>
    <row r="112" spans="1:5" ht="15">
      <c r="A112" s="38">
        <v>4</v>
      </c>
      <c r="B112" s="75">
        <v>150</v>
      </c>
      <c r="C112" s="18" t="str">
        <f>IF(OR($B112=0,$B112=""),"",VLOOKUP($B112,females,2,FALSE))</f>
        <v>Isabelle Church</v>
      </c>
      <c r="D112" s="18" t="str">
        <f>IF(OR($B112=0,$B112=""),"",VLOOKUP($B112,females,3,FALSE))</f>
        <v>Reading AC</v>
      </c>
      <c r="E112" s="55">
        <v>2.3</v>
      </c>
    </row>
    <row r="114" spans="1:6" ht="15">
      <c r="A114" s="61"/>
      <c r="B114" s="45"/>
      <c r="C114" s="46"/>
      <c r="D114" s="3"/>
      <c r="E114" s="57"/>
      <c r="F114" s="74"/>
    </row>
    <row r="115" spans="1:6" ht="15">
      <c r="A115" s="33"/>
      <c r="B115" s="48"/>
      <c r="C115" s="13"/>
      <c r="D115" s="14"/>
      <c r="E115" s="59"/>
      <c r="F115" s="84"/>
    </row>
    <row r="116" spans="1:6" ht="15">
      <c r="A116" s="63"/>
      <c r="B116" s="75"/>
      <c r="C116" s="18"/>
      <c r="D116" s="18"/>
      <c r="E116" s="55"/>
      <c r="F116" s="8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26.140625" style="69" customWidth="1"/>
    <col min="5" max="5" width="14.00390625" style="4" customWidth="1"/>
    <col min="6" max="6" width="7.8515625" style="3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145</v>
      </c>
    </row>
    <row r="4" spans="2:6" ht="15">
      <c r="B4" s="81"/>
      <c r="C4" s="52"/>
      <c r="D4" s="52"/>
      <c r="E4" s="85"/>
      <c r="F4" s="65"/>
    </row>
    <row r="5" spans="1:6" ht="15">
      <c r="A5" s="30" t="s">
        <v>5</v>
      </c>
      <c r="B5" s="68" t="s">
        <v>146</v>
      </c>
      <c r="D5" s="69" t="s">
        <v>147</v>
      </c>
      <c r="F5" s="69">
        <v>11.2</v>
      </c>
    </row>
    <row r="6" spans="1:6" ht="15">
      <c r="A6" s="72"/>
      <c r="B6" s="68"/>
      <c r="D6" s="69" t="s">
        <v>148</v>
      </c>
      <c r="F6" s="69" t="s">
        <v>5</v>
      </c>
    </row>
    <row r="7" spans="1:6" ht="15">
      <c r="A7" s="72"/>
      <c r="B7" s="68"/>
      <c r="D7" s="69" t="s">
        <v>149</v>
      </c>
      <c r="F7" s="69" t="s">
        <v>5</v>
      </c>
    </row>
    <row r="8" spans="1:6" ht="15">
      <c r="A8" s="72"/>
      <c r="B8" s="68"/>
      <c r="D8" s="69" t="s">
        <v>150</v>
      </c>
      <c r="F8" s="69"/>
    </row>
    <row r="9" spans="1:6" ht="15">
      <c r="A9" s="72"/>
      <c r="B9" s="68"/>
      <c r="D9" s="69" t="s">
        <v>151</v>
      </c>
      <c r="F9" s="69"/>
    </row>
    <row r="10" spans="1:6" ht="15">
      <c r="A10" s="72"/>
      <c r="B10" s="68"/>
      <c r="D10" s="69" t="s">
        <v>152</v>
      </c>
      <c r="F10" s="69"/>
    </row>
    <row r="11" spans="1:6" ht="15">
      <c r="A11" s="72"/>
      <c r="B11" s="68"/>
      <c r="D11" s="69" t="s">
        <v>153</v>
      </c>
      <c r="F11" s="69"/>
    </row>
    <row r="12" spans="1:6" ht="15">
      <c r="A12" s="72"/>
      <c r="B12" s="68"/>
      <c r="D12" s="10" t="s">
        <v>154</v>
      </c>
      <c r="E12" s="27" t="s">
        <v>5</v>
      </c>
      <c r="F12" s="69"/>
    </row>
    <row r="13" spans="1:5" ht="15">
      <c r="A13" s="33" t="s">
        <v>9</v>
      </c>
      <c r="B13" s="34" t="s">
        <v>10</v>
      </c>
      <c r="C13" s="35" t="s">
        <v>11</v>
      </c>
      <c r="D13" s="36" t="s">
        <v>12</v>
      </c>
      <c r="E13" s="28" t="s">
        <v>13</v>
      </c>
    </row>
    <row r="14" spans="1:6" ht="15">
      <c r="A14" s="38">
        <v>1</v>
      </c>
      <c r="B14" s="81">
        <v>405</v>
      </c>
      <c r="C14" s="52" t="str">
        <f aca="true" t="shared" si="0" ref="C14:C19">IF(OR($B14=0,$B14=""),"",VLOOKUP($B14,males,2,FALSE))</f>
        <v>Moses Tonade</v>
      </c>
      <c r="D14" s="52" t="str">
        <f aca="true" t="shared" si="1" ref="D14:D19">IF(OR($B14=0,$B14=""),"",VLOOKUP($B14,males,3,FALSE))</f>
        <v>Bracknell AC</v>
      </c>
      <c r="E14" s="22">
        <v>11.44</v>
      </c>
      <c r="F14" s="40">
        <f>IF(E14="","",IF(E14&gt;F5,"","CBP"))</f>
      </c>
    </row>
    <row r="15" spans="1:6" ht="15">
      <c r="A15" s="38">
        <v>2</v>
      </c>
      <c r="B15" s="81">
        <v>372</v>
      </c>
      <c r="C15" s="52" t="str">
        <f t="shared" si="0"/>
        <v>Kyle Milton</v>
      </c>
      <c r="D15" s="52" t="str">
        <f t="shared" si="1"/>
        <v>Bracknell AC</v>
      </c>
      <c r="E15" s="22">
        <v>11.6</v>
      </c>
      <c r="F15" s="40"/>
    </row>
    <row r="16" spans="1:6" ht="15">
      <c r="A16" s="38">
        <v>3</v>
      </c>
      <c r="B16" s="81">
        <v>311</v>
      </c>
      <c r="C16" s="52" t="str">
        <f t="shared" si="0"/>
        <v>Jake Lewington</v>
      </c>
      <c r="D16" s="52" t="str">
        <f t="shared" si="1"/>
        <v>Maidenhead AC</v>
      </c>
      <c r="E16" s="22">
        <v>12.1</v>
      </c>
      <c r="F16" s="65"/>
    </row>
    <row r="17" spans="1:6" ht="15">
      <c r="A17" s="38">
        <v>4</v>
      </c>
      <c r="B17" s="81">
        <v>377</v>
      </c>
      <c r="C17" s="52" t="str">
        <f t="shared" si="0"/>
        <v>Zach Montgomery</v>
      </c>
      <c r="D17" s="52" t="str">
        <f t="shared" si="1"/>
        <v>Team Kennet</v>
      </c>
      <c r="E17" s="22">
        <v>12.3</v>
      </c>
      <c r="F17" s="65"/>
    </row>
    <row r="18" spans="1:6" ht="15">
      <c r="A18" s="38">
        <v>5</v>
      </c>
      <c r="B18" s="81">
        <v>398</v>
      </c>
      <c r="C18" s="52" t="str">
        <f t="shared" si="0"/>
        <v>Olly Joint</v>
      </c>
      <c r="D18" s="52" t="str">
        <f t="shared" si="1"/>
        <v>Bracknell AC</v>
      </c>
      <c r="E18" s="22">
        <v>12.48</v>
      </c>
      <c r="F18" s="65"/>
    </row>
    <row r="19" spans="1:6" ht="15">
      <c r="A19" s="38">
        <v>6</v>
      </c>
      <c r="B19" s="81">
        <v>343</v>
      </c>
      <c r="C19" s="52" t="str">
        <f t="shared" si="0"/>
        <v>Benjamin Heath</v>
      </c>
      <c r="D19" s="52" t="str">
        <f t="shared" si="1"/>
        <v>Reading AC</v>
      </c>
      <c r="E19" s="22">
        <v>13.11</v>
      </c>
      <c r="F19" s="65"/>
    </row>
    <row r="20" spans="2:6" ht="15">
      <c r="B20" s="81"/>
      <c r="C20" s="52"/>
      <c r="D20" s="52"/>
      <c r="E20" s="85"/>
      <c r="F20" s="65"/>
    </row>
    <row r="21" spans="1:6" ht="15">
      <c r="A21" s="30" t="s">
        <v>5</v>
      </c>
      <c r="B21" s="68" t="s">
        <v>155</v>
      </c>
      <c r="D21" s="69" t="s">
        <v>147</v>
      </c>
      <c r="F21" s="69">
        <v>11.2</v>
      </c>
    </row>
    <row r="22" spans="1:6" ht="15">
      <c r="A22" s="72"/>
      <c r="B22" s="68"/>
      <c r="D22" s="69" t="s">
        <v>148</v>
      </c>
      <c r="F22" s="69" t="s">
        <v>5</v>
      </c>
    </row>
    <row r="23" spans="1:6" ht="15">
      <c r="A23" s="72"/>
      <c r="B23" s="68"/>
      <c r="D23" s="69" t="s">
        <v>149</v>
      </c>
      <c r="F23" s="69" t="s">
        <v>5</v>
      </c>
    </row>
    <row r="24" spans="1:6" ht="15">
      <c r="A24" s="72"/>
      <c r="B24" s="68"/>
      <c r="D24" s="69" t="s">
        <v>150</v>
      </c>
      <c r="F24" s="69"/>
    </row>
    <row r="25" spans="1:6" ht="15">
      <c r="A25" s="72"/>
      <c r="B25" s="68"/>
      <c r="D25" s="69" t="s">
        <v>151</v>
      </c>
      <c r="F25" s="69"/>
    </row>
    <row r="26" spans="1:6" ht="15">
      <c r="A26" s="72"/>
      <c r="B26" s="68"/>
      <c r="D26" s="69" t="s">
        <v>152</v>
      </c>
      <c r="F26" s="69"/>
    </row>
    <row r="27" spans="1:6" ht="15">
      <c r="A27" s="72"/>
      <c r="B27" s="68"/>
      <c r="D27" s="69" t="s">
        <v>153</v>
      </c>
      <c r="F27" s="69"/>
    </row>
    <row r="28" spans="1:6" ht="15">
      <c r="A28" s="72"/>
      <c r="B28" s="68"/>
      <c r="D28" s="10" t="s">
        <v>72</v>
      </c>
      <c r="E28" s="27" t="s">
        <v>5</v>
      </c>
      <c r="F28" s="69"/>
    </row>
    <row r="29" spans="1:5" ht="15">
      <c r="A29" s="33" t="s">
        <v>9</v>
      </c>
      <c r="B29" s="34" t="s">
        <v>10</v>
      </c>
      <c r="C29" s="35" t="s">
        <v>11</v>
      </c>
      <c r="D29" s="36" t="s">
        <v>12</v>
      </c>
      <c r="E29" s="28" t="s">
        <v>13</v>
      </c>
    </row>
    <row r="30" spans="1:6" ht="15">
      <c r="A30" s="38">
        <v>1</v>
      </c>
      <c r="B30" s="81">
        <v>391</v>
      </c>
      <c r="C30" s="52" t="str">
        <f>IF(OR($B30=0,$B30=""),"",VLOOKUP($B30,males,2,FALSE))</f>
        <v>Joshua Zeller</v>
      </c>
      <c r="D30" s="52" t="str">
        <f>IF(OR($B30=0,$B30=""),"",VLOOKUP($B30,males,3,FALSE))</f>
        <v>Bracknell AC</v>
      </c>
      <c r="E30" s="22">
        <v>11.38</v>
      </c>
      <c r="F30" s="40">
        <f>IF(E30="","",IF(E30&gt;F21,"","CBP"))</f>
      </c>
    </row>
    <row r="31" spans="1:6" ht="15">
      <c r="A31" s="38">
        <v>2</v>
      </c>
      <c r="B31" s="81">
        <v>367</v>
      </c>
      <c r="C31" s="52" t="str">
        <f>IF(OR($B31=0,$B31=""),"",VLOOKUP($B31,males,2,FALSE))</f>
        <v>Matt Buckner</v>
      </c>
      <c r="D31" s="52" t="str">
        <f>IF(OR($B31=0,$B31=""),"",VLOOKUP($B31,males,3,FALSE))</f>
        <v>Bracknell AC</v>
      </c>
      <c r="E31" s="22">
        <v>11.59</v>
      </c>
      <c r="F31" s="40"/>
    </row>
    <row r="32" spans="1:6" ht="15">
      <c r="A32" s="38">
        <v>3</v>
      </c>
      <c r="B32" s="81">
        <v>430</v>
      </c>
      <c r="C32" s="52" t="str">
        <f>IF(OR($B32=0,$B32=""),"",VLOOKUP($B32,males,2,FALSE))</f>
        <v>Malachi Henry</v>
      </c>
      <c r="D32" s="52" t="str">
        <f>IF(OR($B32=0,$B32=""),"",VLOOKUP($B32,males,3,FALSE))</f>
        <v>Reading AC</v>
      </c>
      <c r="E32" s="22">
        <v>11.89</v>
      </c>
      <c r="F32" s="65"/>
    </row>
    <row r="33" spans="1:6" ht="15">
      <c r="A33" s="38">
        <v>4</v>
      </c>
      <c r="B33" s="81">
        <v>434</v>
      </c>
      <c r="C33" s="52" t="str">
        <f>IF(OR($B33=0,$B33=""),"",VLOOKUP($B33,males,2,FALSE))</f>
        <v>John Oladunjoye</v>
      </c>
      <c r="D33" s="52" t="str">
        <f>IF(OR($B33=0,$B33=""),"",VLOOKUP($B33,males,3,FALSE))</f>
        <v>Slough Junior AC</v>
      </c>
      <c r="E33" s="22">
        <v>12.74</v>
      </c>
      <c r="F33" s="65"/>
    </row>
    <row r="34" spans="1:6" ht="15">
      <c r="A34" s="38">
        <v>5</v>
      </c>
      <c r="B34" s="81">
        <v>349</v>
      </c>
      <c r="C34" s="52" t="str">
        <f>IF(OR($B34=0,$B34=""),"",VLOOKUP($B34,males,2,FALSE))</f>
        <v>Thomas Hegarty</v>
      </c>
      <c r="D34" s="52" t="str">
        <f>IF(OR($B34=0,$B34=""),"",VLOOKUP($B34,males,3,FALSE))</f>
        <v>Reading AC</v>
      </c>
      <c r="E34" s="22">
        <v>12.96</v>
      </c>
      <c r="F34" s="65"/>
    </row>
    <row r="35" spans="2:6" ht="15">
      <c r="B35" s="81"/>
      <c r="C35" s="52"/>
      <c r="D35" s="52"/>
      <c r="E35" s="22"/>
      <c r="F35" s="65"/>
    </row>
    <row r="36" spans="1:6" ht="15">
      <c r="A36" s="30" t="s">
        <v>5</v>
      </c>
      <c r="B36" s="68" t="s">
        <v>156</v>
      </c>
      <c r="D36" s="69" t="s">
        <v>147</v>
      </c>
      <c r="F36" s="69">
        <v>11.2</v>
      </c>
    </row>
    <row r="37" spans="1:6" ht="15">
      <c r="A37" s="72"/>
      <c r="B37" s="68"/>
      <c r="D37" s="69" t="s">
        <v>148</v>
      </c>
      <c r="F37" s="69" t="s">
        <v>5</v>
      </c>
    </row>
    <row r="38" spans="1:6" ht="15">
      <c r="A38" s="72"/>
      <c r="B38" s="68"/>
      <c r="D38" s="69" t="s">
        <v>149</v>
      </c>
      <c r="F38" s="69" t="s">
        <v>5</v>
      </c>
    </row>
    <row r="39" spans="1:6" ht="15">
      <c r="A39" s="72"/>
      <c r="B39" s="68"/>
      <c r="D39" s="69" t="s">
        <v>150</v>
      </c>
      <c r="F39" s="69"/>
    </row>
    <row r="40" spans="1:6" ht="15">
      <c r="A40" s="72"/>
      <c r="B40" s="68"/>
      <c r="D40" s="69" t="s">
        <v>151</v>
      </c>
      <c r="F40" s="69"/>
    </row>
    <row r="41" spans="1:6" ht="15">
      <c r="A41" s="72"/>
      <c r="B41" s="68"/>
      <c r="D41" s="69" t="s">
        <v>152</v>
      </c>
      <c r="F41" s="69"/>
    </row>
    <row r="42" spans="1:6" ht="15">
      <c r="A42" s="72"/>
      <c r="B42" s="68"/>
      <c r="D42" s="69" t="s">
        <v>153</v>
      </c>
      <c r="F42" s="69"/>
    </row>
    <row r="43" spans="1:6" ht="15">
      <c r="A43" s="72"/>
      <c r="B43" s="68"/>
      <c r="D43" s="10" t="s">
        <v>157</v>
      </c>
      <c r="E43" s="27" t="s">
        <v>5</v>
      </c>
      <c r="F43" s="69"/>
    </row>
    <row r="44" spans="1:5" ht="15">
      <c r="A44" s="33" t="s">
        <v>9</v>
      </c>
      <c r="B44" s="34" t="s">
        <v>10</v>
      </c>
      <c r="C44" s="35" t="s">
        <v>11</v>
      </c>
      <c r="D44" s="36" t="s">
        <v>12</v>
      </c>
      <c r="E44" s="28" t="s">
        <v>13</v>
      </c>
    </row>
    <row r="45" spans="1:6" ht="15">
      <c r="A45" s="38">
        <v>1</v>
      </c>
      <c r="B45" s="81">
        <v>367</v>
      </c>
      <c r="C45" s="52" t="str">
        <f aca="true" t="shared" si="2" ref="C45:C52">IF(OR($B45=0,$B45=""),"",VLOOKUP($B45,males,2,FALSE))</f>
        <v>Matt Buckner</v>
      </c>
      <c r="D45" s="52" t="str">
        <f aca="true" t="shared" si="3" ref="D45:D52">IF(OR($B45=0,$B45=""),"",VLOOKUP($B45,males,3,FALSE))</f>
        <v>Bracknell AC</v>
      </c>
      <c r="E45" s="22">
        <v>11.02</v>
      </c>
      <c r="F45" s="40" t="str">
        <f>IF(E45="","",IF(E45&gt;F36,"","CBP"))</f>
        <v>CBP</v>
      </c>
    </row>
    <row r="46" spans="1:6" ht="15">
      <c r="A46" s="38">
        <v>2</v>
      </c>
      <c r="B46" s="81">
        <v>391</v>
      </c>
      <c r="C46" s="52" t="str">
        <f t="shared" si="2"/>
        <v>Joshua Zeller</v>
      </c>
      <c r="D46" s="52" t="str">
        <f t="shared" si="3"/>
        <v>Bracknell AC</v>
      </c>
      <c r="E46" s="22">
        <v>11.28</v>
      </c>
      <c r="F46" s="40"/>
    </row>
    <row r="47" spans="1:6" ht="15">
      <c r="A47" s="38">
        <v>3</v>
      </c>
      <c r="B47" s="81">
        <v>405</v>
      </c>
      <c r="C47" s="52" t="str">
        <f t="shared" si="2"/>
        <v>Moses Tonade</v>
      </c>
      <c r="D47" s="52" t="str">
        <f t="shared" si="3"/>
        <v>Bracknell AC</v>
      </c>
      <c r="E47" s="22">
        <v>11.33</v>
      </c>
      <c r="F47" s="65"/>
    </row>
    <row r="48" spans="1:6" ht="15">
      <c r="A48" s="38">
        <v>4</v>
      </c>
      <c r="B48" s="81">
        <v>372</v>
      </c>
      <c r="C48" s="52" t="str">
        <f t="shared" si="2"/>
        <v>Kyle Milton</v>
      </c>
      <c r="D48" s="52" t="str">
        <f t="shared" si="3"/>
        <v>Bracknell AC</v>
      </c>
      <c r="E48" s="22">
        <v>11.6</v>
      </c>
      <c r="F48" s="65"/>
    </row>
    <row r="49" spans="1:6" ht="15">
      <c r="A49" s="38">
        <v>5</v>
      </c>
      <c r="B49" s="81">
        <v>430</v>
      </c>
      <c r="C49" s="52" t="str">
        <f t="shared" si="2"/>
        <v>Malachi Henry</v>
      </c>
      <c r="D49" s="52" t="str">
        <f t="shared" si="3"/>
        <v>Reading AC</v>
      </c>
      <c r="E49" s="22">
        <v>11.79</v>
      </c>
      <c r="F49" s="65"/>
    </row>
    <row r="50" spans="1:6" ht="15">
      <c r="A50" s="38">
        <v>6</v>
      </c>
      <c r="B50" s="81">
        <v>311</v>
      </c>
      <c r="C50" s="52" t="str">
        <f t="shared" si="2"/>
        <v>Jake Lewington</v>
      </c>
      <c r="D50" s="52" t="str">
        <f t="shared" si="3"/>
        <v>Maidenhead AC</v>
      </c>
      <c r="E50" s="22">
        <v>12</v>
      </c>
      <c r="F50" s="65"/>
    </row>
    <row r="51" spans="1:6" ht="15">
      <c r="A51" s="38">
        <v>7</v>
      </c>
      <c r="B51" s="81">
        <v>398</v>
      </c>
      <c r="C51" s="52" t="str">
        <f t="shared" si="2"/>
        <v>Olly Joint</v>
      </c>
      <c r="D51" s="52" t="str">
        <f t="shared" si="3"/>
        <v>Bracknell AC</v>
      </c>
      <c r="E51" s="22">
        <v>12.59</v>
      </c>
      <c r="F51" s="65"/>
    </row>
    <row r="52" spans="1:6" ht="15">
      <c r="A52" s="38">
        <v>8</v>
      </c>
      <c r="B52" s="81">
        <v>377</v>
      </c>
      <c r="C52" s="52" t="str">
        <f t="shared" si="2"/>
        <v>Zach Montgomery</v>
      </c>
      <c r="D52" s="52" t="str">
        <f t="shared" si="3"/>
        <v>Team Kennet</v>
      </c>
      <c r="E52" s="22" t="s">
        <v>158</v>
      </c>
      <c r="F52" s="65"/>
    </row>
    <row r="53" spans="2:6" ht="15">
      <c r="B53" s="81"/>
      <c r="C53" s="52"/>
      <c r="D53" s="52"/>
      <c r="E53" s="85"/>
      <c r="F53" s="65"/>
    </row>
    <row r="54" spans="2:5" ht="15">
      <c r="B54" s="51"/>
      <c r="C54" s="52"/>
      <c r="D54" s="52"/>
      <c r="E54" s="7"/>
    </row>
    <row r="55" spans="1:6" ht="15">
      <c r="A55" s="30" t="s">
        <v>5</v>
      </c>
      <c r="B55" s="68" t="s">
        <v>159</v>
      </c>
      <c r="D55" s="69" t="s">
        <v>160</v>
      </c>
      <c r="F55" s="69">
        <v>22.6</v>
      </c>
    </row>
    <row r="56" spans="1:6" ht="15">
      <c r="A56" s="30"/>
      <c r="B56" s="68"/>
      <c r="D56" s="69" t="s">
        <v>152</v>
      </c>
      <c r="F56" s="69"/>
    </row>
    <row r="57" spans="1:6" ht="15">
      <c r="A57" s="30"/>
      <c r="B57" s="68"/>
      <c r="D57" s="10" t="s">
        <v>161</v>
      </c>
      <c r="E57" s="4" t="s">
        <v>5</v>
      </c>
      <c r="F57" s="69"/>
    </row>
    <row r="58" spans="1:5" ht="15">
      <c r="A58" s="33" t="s">
        <v>9</v>
      </c>
      <c r="B58" s="34" t="s">
        <v>10</v>
      </c>
      <c r="C58" s="35" t="s">
        <v>11</v>
      </c>
      <c r="D58" s="36" t="s">
        <v>12</v>
      </c>
      <c r="E58" s="28" t="s">
        <v>13</v>
      </c>
    </row>
    <row r="59" spans="1:6" ht="15">
      <c r="A59" s="38">
        <v>1</v>
      </c>
      <c r="B59" s="81">
        <v>367</v>
      </c>
      <c r="C59" s="52" t="str">
        <f>IF(OR($B59=0,$B59=""),"",VLOOKUP($B59,males,2,FALSE))</f>
        <v>Matt Buckner</v>
      </c>
      <c r="D59" s="52" t="str">
        <f>IF(OR($B59=0,$B59=""),"",VLOOKUP($B59,males,3,FALSE))</f>
        <v>Bracknell AC</v>
      </c>
      <c r="E59" s="4">
        <v>22.58</v>
      </c>
      <c r="F59" s="40" t="s">
        <v>77</v>
      </c>
    </row>
    <row r="60" spans="1:6" ht="15">
      <c r="A60" s="38">
        <v>2</v>
      </c>
      <c r="B60" s="81">
        <v>344</v>
      </c>
      <c r="C60" s="52" t="str">
        <f>IF(OR($B60=0,$B60=""),"",VLOOKUP($B60,males,2,FALSE))</f>
        <v>Michael Hall</v>
      </c>
      <c r="D60" s="52" t="str">
        <f>IF(OR($B60=0,$B60=""),"",VLOOKUP($B60,males,3,FALSE))</f>
        <v>Wycombe Phoenix Harriers</v>
      </c>
      <c r="E60" s="4">
        <v>23.76</v>
      </c>
      <c r="F60" s="40" t="s">
        <v>5</v>
      </c>
    </row>
    <row r="61" spans="1:6" ht="15">
      <c r="A61" s="38">
        <v>3</v>
      </c>
      <c r="B61" s="81">
        <v>403</v>
      </c>
      <c r="C61" s="52" t="str">
        <f>IF(OR($B61=0,$B61=""),"",VLOOKUP($B61,males,2,FALSE))</f>
        <v>Ridwaan Omar</v>
      </c>
      <c r="D61" s="52" t="str">
        <f>IF(OR($B61=0,$B61=""),"",VLOOKUP($B61,males,3,FALSE))</f>
        <v>WSEH AC</v>
      </c>
      <c r="E61" s="4">
        <v>25.28</v>
      </c>
      <c r="F61" s="40" t="s">
        <v>5</v>
      </c>
    </row>
    <row r="62" spans="1:6" ht="15">
      <c r="A62" s="38">
        <v>4</v>
      </c>
      <c r="B62" s="81">
        <v>343</v>
      </c>
      <c r="C62" s="52" t="str">
        <f>IF(OR($B62=0,$B62=""),"",VLOOKUP($B62,males,2,FALSE))</f>
        <v>Benjamin Heath</v>
      </c>
      <c r="D62" s="52" t="str">
        <f>IF(OR($B62=0,$B62=""),"",VLOOKUP($B62,males,3,FALSE))</f>
        <v>Reading AC</v>
      </c>
      <c r="E62" s="4">
        <v>26.66</v>
      </c>
      <c r="F62" s="37" t="s">
        <v>5</v>
      </c>
    </row>
    <row r="63" spans="1:5" ht="15">
      <c r="A63" s="38">
        <v>5</v>
      </c>
      <c r="B63" s="51">
        <v>434</v>
      </c>
      <c r="C63" s="52" t="str">
        <f>IF(OR($B63=0,$B63=""),"",VLOOKUP($B63,males,2,FALSE))</f>
        <v>John Oladunjoye</v>
      </c>
      <c r="D63" s="52" t="str">
        <f>IF(OR($B63=0,$B63=""),"",VLOOKUP($B63,males,3,FALSE))</f>
        <v>Slough Junior AC</v>
      </c>
      <c r="E63" s="7" t="s">
        <v>162</v>
      </c>
    </row>
    <row r="64" spans="2:5" ht="15">
      <c r="B64" s="51"/>
      <c r="C64" s="52"/>
      <c r="D64" s="52"/>
      <c r="E64" s="7"/>
    </row>
    <row r="65" spans="1:6" ht="15">
      <c r="A65" s="67" t="s">
        <v>5</v>
      </c>
      <c r="B65" s="68" t="s">
        <v>163</v>
      </c>
      <c r="D65" s="69" t="s">
        <v>164</v>
      </c>
      <c r="F65" s="69">
        <v>49.6</v>
      </c>
    </row>
    <row r="66" spans="1:5" ht="15">
      <c r="A66" s="33" t="s">
        <v>9</v>
      </c>
      <c r="B66" s="34" t="s">
        <v>10</v>
      </c>
      <c r="C66" s="35" t="s">
        <v>11</v>
      </c>
      <c r="D66" s="36" t="s">
        <v>12</v>
      </c>
      <c r="E66" s="28" t="s">
        <v>13</v>
      </c>
    </row>
    <row r="67" spans="1:6" ht="15">
      <c r="A67" s="38">
        <v>1</v>
      </c>
      <c r="B67" s="51">
        <v>344</v>
      </c>
      <c r="C67" s="52" t="str">
        <f>IF(OR($B67=0,$B67=""),"",VLOOKUP($B67,males,2,FALSE))</f>
        <v>Michael Hall</v>
      </c>
      <c r="D67" s="52" t="str">
        <f>IF(OR($B67=0,$B67=""),"",VLOOKUP($B67,males,3,FALSE))</f>
        <v>Wycombe Phoenix Harriers</v>
      </c>
      <c r="E67" s="4">
        <v>54.14</v>
      </c>
      <c r="F67" s="40">
        <f>IF(E67="","",IF(E67&gt;F65,"","CBP"))</f>
      </c>
    </row>
    <row r="68" spans="1:6" ht="15">
      <c r="A68" s="38">
        <v>2</v>
      </c>
      <c r="B68" s="51">
        <v>419</v>
      </c>
      <c r="C68" s="52" t="str">
        <f>IF(OR($B68=0,$B68=""),"",VLOOKUP($B68,males,2,FALSE))</f>
        <v>Rory Naylor</v>
      </c>
      <c r="D68" s="52" t="str">
        <f>IF(OR($B68=0,$B68=""),"",VLOOKUP($B68,males,3,FALSE))</f>
        <v>WSEH AC</v>
      </c>
      <c r="E68" s="4">
        <v>54.81</v>
      </c>
      <c r="F68" s="40"/>
    </row>
    <row r="69" spans="2:6" ht="15">
      <c r="B69" s="51"/>
      <c r="C69" s="52"/>
      <c r="D69" s="52"/>
      <c r="F69" s="65"/>
    </row>
    <row r="70" spans="1:6" ht="15">
      <c r="A70" s="30" t="s">
        <v>5</v>
      </c>
      <c r="B70" s="68" t="s">
        <v>165</v>
      </c>
      <c r="D70" s="69" t="s">
        <v>166</v>
      </c>
      <c r="F70" s="32">
        <v>0.001335648148148148</v>
      </c>
    </row>
    <row r="71" spans="1:5" ht="15">
      <c r="A71" s="33" t="s">
        <v>9</v>
      </c>
      <c r="B71" s="34" t="s">
        <v>10</v>
      </c>
      <c r="C71" s="35" t="s">
        <v>11</v>
      </c>
      <c r="D71" s="36" t="s">
        <v>12</v>
      </c>
      <c r="E71" s="28" t="s">
        <v>13</v>
      </c>
    </row>
    <row r="72" spans="1:6" ht="15">
      <c r="A72" s="38">
        <v>1</v>
      </c>
      <c r="B72" s="81">
        <v>354</v>
      </c>
      <c r="C72" s="52" t="str">
        <f aca="true" t="shared" si="4" ref="C72:C78">IF(OR($B72=0,$B72=""),"",VLOOKUP($B72,males,2,FALSE))</f>
        <v>Harry Digby</v>
      </c>
      <c r="D72" s="52" t="str">
        <f aca="true" t="shared" si="5" ref="D72:D78">IF(OR($B72=0,$B72=""),"",VLOOKUP($B72,males,3,FALSE))</f>
        <v>Bracknell AC</v>
      </c>
      <c r="E72" s="39">
        <v>0.001383449074074074</v>
      </c>
      <c r="F72" s="40">
        <f>IF(E72="","",IF(E72&gt;F70,"","CBP"))</f>
      </c>
    </row>
    <row r="73" spans="1:5" ht="15">
      <c r="A73" s="38">
        <v>2</v>
      </c>
      <c r="B73" s="81">
        <v>356</v>
      </c>
      <c r="C73" s="52" t="str">
        <f t="shared" si="4"/>
        <v>Oliver Hall</v>
      </c>
      <c r="D73" s="52" t="str">
        <f t="shared" si="5"/>
        <v>Bracknell AC</v>
      </c>
      <c r="E73" s="39">
        <v>0.0014355324074074073</v>
      </c>
    </row>
    <row r="74" spans="1:5" ht="15">
      <c r="A74" s="38">
        <v>3</v>
      </c>
      <c r="B74" s="81">
        <v>399</v>
      </c>
      <c r="C74" s="52" t="str">
        <f t="shared" si="4"/>
        <v>Oliver Mcarthur</v>
      </c>
      <c r="D74" s="52" t="str">
        <f t="shared" si="5"/>
        <v>WSEH AC</v>
      </c>
      <c r="E74" s="39">
        <v>0.0014409722222222222</v>
      </c>
    </row>
    <row r="75" spans="1:5" ht="15">
      <c r="A75" s="38">
        <v>4</v>
      </c>
      <c r="B75" s="81">
        <v>419</v>
      </c>
      <c r="C75" s="52" t="str">
        <f t="shared" si="4"/>
        <v>Rory Naylor</v>
      </c>
      <c r="D75" s="52" t="str">
        <f t="shared" si="5"/>
        <v>WSEH AC</v>
      </c>
      <c r="E75" s="39">
        <v>0.001537962962962963</v>
      </c>
    </row>
    <row r="76" spans="1:5" ht="15">
      <c r="A76" s="38">
        <v>5</v>
      </c>
      <c r="B76" s="81">
        <v>359</v>
      </c>
      <c r="C76" s="52" t="str">
        <f t="shared" si="4"/>
        <v>Sammy March</v>
      </c>
      <c r="D76" s="52" t="str">
        <f t="shared" si="5"/>
        <v>Cookham RC</v>
      </c>
      <c r="E76" s="39">
        <v>0.001542939814814815</v>
      </c>
    </row>
    <row r="77" spans="1:5" ht="15">
      <c r="A77" s="38">
        <v>6</v>
      </c>
      <c r="B77" s="81">
        <v>406</v>
      </c>
      <c r="C77" s="52" t="str">
        <f t="shared" si="4"/>
        <v>Zain Kothari</v>
      </c>
      <c r="D77" s="52" t="str">
        <f t="shared" si="5"/>
        <v>WSEH AC</v>
      </c>
      <c r="E77" s="39">
        <v>0.0016927083333333334</v>
      </c>
    </row>
    <row r="78" spans="1:5" ht="15">
      <c r="A78" s="38">
        <v>7</v>
      </c>
      <c r="B78" s="81">
        <v>411</v>
      </c>
      <c r="C78" s="52" t="str">
        <f t="shared" si="4"/>
        <v>Jake Brech</v>
      </c>
      <c r="D78" s="52" t="str">
        <f t="shared" si="5"/>
        <v>Slough Junior AC</v>
      </c>
      <c r="E78" s="39">
        <v>0.0018289351851851852</v>
      </c>
    </row>
    <row r="79" spans="2:4" ht="15">
      <c r="B79" s="81"/>
      <c r="C79" s="52"/>
      <c r="D79" s="52"/>
    </row>
    <row r="81" spans="1:6" ht="15">
      <c r="A81" s="30" t="s">
        <v>5</v>
      </c>
      <c r="B81" s="68" t="s">
        <v>167</v>
      </c>
      <c r="D81" s="69" t="s">
        <v>168</v>
      </c>
      <c r="F81" s="32">
        <v>0.0028171296296296295</v>
      </c>
    </row>
    <row r="82" spans="1:5" ht="15">
      <c r="A82" s="33" t="s">
        <v>9</v>
      </c>
      <c r="B82" s="34" t="s">
        <v>10</v>
      </c>
      <c r="C82" s="35" t="s">
        <v>11</v>
      </c>
      <c r="D82" s="36" t="s">
        <v>12</v>
      </c>
      <c r="E82" s="28" t="s">
        <v>13</v>
      </c>
    </row>
    <row r="83" spans="1:6" ht="15">
      <c r="A83" s="38">
        <v>1</v>
      </c>
      <c r="B83" s="51">
        <v>314</v>
      </c>
      <c r="C83" s="52" t="str">
        <f aca="true" t="shared" si="6" ref="C83:C90">IF(OR($B83=0,$B83=""),"",VLOOKUP($B83,males,2,FALSE))</f>
        <v>Daniel Brookling</v>
      </c>
      <c r="D83" s="52" t="str">
        <f aca="true" t="shared" si="7" ref="D83:D90">IF(OR($B83=0,$B83=""),"",VLOOKUP($B83,males,3,FALSE))</f>
        <v>WSEH AC</v>
      </c>
      <c r="E83" s="39">
        <v>0.0030827546296296297</v>
      </c>
      <c r="F83" s="40">
        <f>IF(E83="","",IF(E83&gt;F81,"","CBP"))</f>
      </c>
    </row>
    <row r="84" spans="1:6" ht="15">
      <c r="A84" s="38">
        <v>2</v>
      </c>
      <c r="B84" s="51">
        <v>353</v>
      </c>
      <c r="C84" s="52" t="str">
        <f t="shared" si="6"/>
        <v>Maxwell Cooper</v>
      </c>
      <c r="D84" s="52" t="str">
        <f t="shared" si="7"/>
        <v>Bracknell AC</v>
      </c>
      <c r="E84" s="39">
        <v>0.0031300925925925927</v>
      </c>
      <c r="F84" s="40"/>
    </row>
    <row r="85" spans="1:6" ht="15">
      <c r="A85" s="38">
        <v>3</v>
      </c>
      <c r="B85" s="51">
        <v>410</v>
      </c>
      <c r="C85" s="52" t="str">
        <f t="shared" si="6"/>
        <v>Max Borgnis</v>
      </c>
      <c r="D85" s="52" t="str">
        <f t="shared" si="7"/>
        <v>Bracknell AC</v>
      </c>
      <c r="E85" s="39">
        <v>0.003221412037037037</v>
      </c>
      <c r="F85" s="40"/>
    </row>
    <row r="86" spans="1:6" ht="15">
      <c r="A86" s="38">
        <v>4</v>
      </c>
      <c r="B86" s="51">
        <v>313</v>
      </c>
      <c r="C86" s="52" t="str">
        <f t="shared" si="6"/>
        <v>Harry Withers</v>
      </c>
      <c r="D86" s="52" t="str">
        <f t="shared" si="7"/>
        <v>Bracknell AC</v>
      </c>
      <c r="E86" s="39">
        <v>0.0032468749999999998</v>
      </c>
      <c r="F86" s="40"/>
    </row>
    <row r="87" spans="1:6" ht="15">
      <c r="A87" s="38">
        <v>5</v>
      </c>
      <c r="B87" s="51">
        <v>345</v>
      </c>
      <c r="C87" s="52" t="str">
        <f t="shared" si="6"/>
        <v>Matthew Daines</v>
      </c>
      <c r="D87" s="52" t="str">
        <f t="shared" si="7"/>
        <v>WSEH AC</v>
      </c>
      <c r="E87" s="39">
        <v>0.0032813657407407405</v>
      </c>
      <c r="F87" s="40"/>
    </row>
    <row r="88" spans="1:6" ht="15">
      <c r="A88" s="38">
        <v>6</v>
      </c>
      <c r="B88" s="51">
        <v>361</v>
      </c>
      <c r="C88" s="52" t="str">
        <f t="shared" si="6"/>
        <v>Amar Babhania</v>
      </c>
      <c r="D88" s="52" t="str">
        <f t="shared" si="7"/>
        <v>WSEH AC</v>
      </c>
      <c r="E88" s="39">
        <v>0.003289930555555555</v>
      </c>
      <c r="F88" s="40"/>
    </row>
    <row r="89" spans="1:6" ht="15">
      <c r="A89" s="38">
        <v>7</v>
      </c>
      <c r="B89" s="51">
        <v>408</v>
      </c>
      <c r="C89" s="52" t="str">
        <f t="shared" si="6"/>
        <v>Jayden Baker</v>
      </c>
      <c r="D89" s="52" t="str">
        <f t="shared" si="7"/>
        <v>Bracknell AC</v>
      </c>
      <c r="E89" s="39">
        <v>0.0033940972222222224</v>
      </c>
      <c r="F89" s="40"/>
    </row>
    <row r="90" spans="1:6" ht="15">
      <c r="A90" s="38">
        <v>8</v>
      </c>
      <c r="B90" s="51">
        <v>411</v>
      </c>
      <c r="C90" s="52" t="str">
        <f t="shared" si="6"/>
        <v>Jake Brech</v>
      </c>
      <c r="D90" s="52" t="str">
        <f t="shared" si="7"/>
        <v>Slough Junior AC</v>
      </c>
      <c r="E90" s="39">
        <v>0.003695486111111111</v>
      </c>
      <c r="F90" s="40"/>
    </row>
    <row r="92" spans="1:6" ht="15">
      <c r="A92" s="30" t="s">
        <v>5</v>
      </c>
      <c r="B92" s="68" t="s">
        <v>169</v>
      </c>
      <c r="D92" s="69" t="s">
        <v>170</v>
      </c>
      <c r="F92" s="69">
        <v>13.6</v>
      </c>
    </row>
    <row r="93" spans="1:6" ht="15">
      <c r="A93" s="72"/>
      <c r="B93" s="68"/>
      <c r="D93" s="10" t="s">
        <v>171</v>
      </c>
      <c r="E93" s="31" t="s">
        <v>5</v>
      </c>
      <c r="F93" s="69"/>
    </row>
    <row r="94" spans="1:5" ht="15">
      <c r="A94" s="33" t="s">
        <v>9</v>
      </c>
      <c r="B94" s="34" t="s">
        <v>10</v>
      </c>
      <c r="C94" s="35" t="s">
        <v>11</v>
      </c>
      <c r="D94" s="36" t="s">
        <v>12</v>
      </c>
      <c r="E94" s="28" t="s">
        <v>13</v>
      </c>
    </row>
    <row r="95" spans="1:6" ht="15">
      <c r="A95" s="38">
        <v>1</v>
      </c>
      <c r="B95" s="81">
        <v>391</v>
      </c>
      <c r="C95" s="52" t="str">
        <f>IF(OR($B95=0,$B95=""),"",VLOOKUP($B95,males,2,FALSE))</f>
        <v>Joshua Zeller</v>
      </c>
      <c r="D95" s="52" t="str">
        <f>IF(OR($B95=0,$B95=""),"",VLOOKUP($B95,males,3,FALSE))</f>
        <v>Bracknell AC</v>
      </c>
      <c r="E95" s="4">
        <v>13.21</v>
      </c>
      <c r="F95" s="40" t="str">
        <f>IF(E95="","",IF(E95&gt;F92,"","CBP"))</f>
        <v>CBP</v>
      </c>
    </row>
    <row r="96" spans="2:6" ht="15">
      <c r="B96" s="81"/>
      <c r="C96" s="52"/>
      <c r="D96" s="52"/>
      <c r="E96" s="7"/>
      <c r="F96" s="40"/>
    </row>
    <row r="97" spans="1:6" ht="15">
      <c r="A97" s="30" t="s">
        <v>5</v>
      </c>
      <c r="B97" s="68" t="s">
        <v>172</v>
      </c>
      <c r="D97" s="69" t="s">
        <v>173</v>
      </c>
      <c r="F97" s="69">
        <v>55.8</v>
      </c>
    </row>
    <row r="98" spans="1:5" ht="15">
      <c r="A98" s="33" t="s">
        <v>9</v>
      </c>
      <c r="B98" s="34" t="s">
        <v>10</v>
      </c>
      <c r="C98" s="35" t="s">
        <v>11</v>
      </c>
      <c r="D98" s="36" t="s">
        <v>12</v>
      </c>
      <c r="E98" s="28" t="s">
        <v>13</v>
      </c>
    </row>
    <row r="99" spans="1:6" ht="15">
      <c r="A99" s="38">
        <v>1</v>
      </c>
      <c r="B99" s="81">
        <v>375</v>
      </c>
      <c r="C99" s="52" t="str">
        <f>IF(OR($B99=0,$B99=""),"",VLOOKUP($B99,males,2,FALSE))</f>
        <v>Stuart Bladon</v>
      </c>
      <c r="D99" s="52" t="str">
        <f>IF(OR($B99=0,$B99=""),"",VLOOKUP($B99,males,3,FALSE))</f>
        <v>Team Kennet</v>
      </c>
      <c r="E99" s="4">
        <v>59.63</v>
      </c>
      <c r="F99" s="40">
        <f>IF(E99="","",IF(E99&gt;F97,"","CBP"))</f>
      </c>
    </row>
    <row r="100" spans="1:6" ht="15">
      <c r="A100" s="38">
        <v>2</v>
      </c>
      <c r="B100" s="81">
        <v>347</v>
      </c>
      <c r="C100" s="52" t="str">
        <f>IF(OR($B100=0,$B100=""),"",VLOOKUP($B100,males,2,FALSE))</f>
        <v>Curtis McWilliam</v>
      </c>
      <c r="D100" s="52" t="str">
        <f>IF(OR($B100=0,$B100=""),"",VLOOKUP($B100,males,3,FALSE))</f>
        <v>Bracknell AC</v>
      </c>
      <c r="E100" s="4">
        <v>67.64</v>
      </c>
      <c r="F100" s="40"/>
    </row>
    <row r="102" spans="1:6" ht="15">
      <c r="A102" s="61" t="s">
        <v>5</v>
      </c>
      <c r="B102" s="76" t="s">
        <v>174</v>
      </c>
      <c r="D102" s="69" t="s">
        <v>175</v>
      </c>
      <c r="F102" s="79">
        <v>74.96</v>
      </c>
    </row>
    <row r="103" spans="1:5" ht="15">
      <c r="A103" s="33" t="s">
        <v>9</v>
      </c>
      <c r="B103" s="34" t="s">
        <v>10</v>
      </c>
      <c r="C103" s="35" t="s">
        <v>11</v>
      </c>
      <c r="D103" s="36" t="s">
        <v>12</v>
      </c>
      <c r="E103" s="28" t="s">
        <v>13</v>
      </c>
    </row>
    <row r="104" spans="1:6" ht="15">
      <c r="A104" s="16">
        <v>1</v>
      </c>
      <c r="B104" s="51">
        <v>362</v>
      </c>
      <c r="C104" s="52" t="str">
        <f>IF(OR($B104=0,$B104=""),"",VLOOKUP($B104,males,2,FALSE))</f>
        <v>James Gardner</v>
      </c>
      <c r="D104" s="52" t="str">
        <f>IF(OR($B104=0,$B104=""),"",VLOOKUP($B104,males,3,FALSE))</f>
        <v>Bracknell AC</v>
      </c>
      <c r="E104" s="4">
        <v>39.9</v>
      </c>
      <c r="F104" s="53">
        <f>IF(E104="","",IF(E104&lt;F102,"","CBP"))</f>
      </c>
    </row>
    <row r="105" spans="1:6" ht="15">
      <c r="A105" s="16">
        <v>2</v>
      </c>
      <c r="B105" s="51">
        <v>431</v>
      </c>
      <c r="C105" s="52" t="str">
        <f>IF(OR($B105=0,$B105=""),"",VLOOKUP($B105,males,2,FALSE))</f>
        <v>Peter Holt</v>
      </c>
      <c r="D105" s="52" t="str">
        <f>IF(OR($B105=0,$B105=""),"",VLOOKUP($B105,males,3,FALSE))</f>
        <v>Reading AC</v>
      </c>
      <c r="E105" s="4">
        <v>32.39</v>
      </c>
      <c r="F105" s="53"/>
    </row>
    <row r="106" spans="1:6" ht="15">
      <c r="A106" s="16">
        <v>3</v>
      </c>
      <c r="B106" s="51">
        <v>329</v>
      </c>
      <c r="C106" s="52" t="str">
        <f>IF(OR($B106=0,$B106=""),"",VLOOKUP($B106,males,2,FALSE))</f>
        <v>Joshua Hey</v>
      </c>
      <c r="D106" s="52" t="str">
        <f>IF(OR($B106=0,$B106=""),"",VLOOKUP($B106,males,3,FALSE))</f>
        <v>Bracknell AC</v>
      </c>
      <c r="E106" s="4">
        <v>26.62</v>
      </c>
      <c r="F106" s="53"/>
    </row>
    <row r="107" spans="1:6" ht="15">
      <c r="A107" s="16">
        <v>4</v>
      </c>
      <c r="B107" s="51">
        <v>400</v>
      </c>
      <c r="C107" s="52" t="str">
        <f>IF(OR($B107=0,$B107=""),"",VLOOKUP($B107,males,2,FALSE))</f>
        <v>Josh Mears</v>
      </c>
      <c r="D107" s="52" t="str">
        <f>IF(OR($B107=0,$B107=""),"",VLOOKUP($B107,males,3,FALSE))</f>
        <v>Bracknell AC</v>
      </c>
      <c r="E107" s="4">
        <v>23.87</v>
      </c>
      <c r="F107" s="53"/>
    </row>
    <row r="108" spans="1:6" ht="15">
      <c r="A108" s="16"/>
      <c r="B108" s="51"/>
      <c r="C108" s="52"/>
      <c r="D108" s="52"/>
      <c r="F108" s="53"/>
    </row>
    <row r="109" spans="1:6" ht="15">
      <c r="A109" s="44" t="s">
        <v>5</v>
      </c>
      <c r="B109" s="45" t="s">
        <v>176</v>
      </c>
      <c r="C109" s="46"/>
      <c r="D109" s="52"/>
      <c r="F109" s="53"/>
    </row>
    <row r="110" spans="1:6" ht="15">
      <c r="A110" s="44"/>
      <c r="B110" s="45"/>
      <c r="C110" s="46"/>
      <c r="D110" s="3" t="s">
        <v>177</v>
      </c>
      <c r="E110" s="57"/>
      <c r="F110" s="74">
        <v>14.2</v>
      </c>
    </row>
    <row r="111" spans="1:6" ht="15">
      <c r="A111" s="11" t="s">
        <v>9</v>
      </c>
      <c r="B111" s="48" t="s">
        <v>10</v>
      </c>
      <c r="C111" s="13" t="s">
        <v>11</v>
      </c>
      <c r="D111" s="36" t="s">
        <v>12</v>
      </c>
      <c r="E111" s="59" t="s">
        <v>13</v>
      </c>
      <c r="F111" s="50"/>
    </row>
    <row r="112" spans="1:6" ht="15">
      <c r="A112" s="16">
        <v>1</v>
      </c>
      <c r="B112" s="51">
        <v>377</v>
      </c>
      <c r="C112" s="52" t="str">
        <f>IF(OR($B112=0,$B112=""),"",VLOOKUP($B112,males,2,FALSE))</f>
        <v>Zach Montgomery</v>
      </c>
      <c r="D112" s="52" t="str">
        <f>IF(OR($B112=0,$B112=""),"",VLOOKUP($B112,males,3,FALSE))</f>
        <v>Team Kennet</v>
      </c>
      <c r="E112" s="4">
        <v>11.79</v>
      </c>
      <c r="F112" s="53">
        <f>IF(E112="","",IF(E112&lt;F110,"","CBP"))</f>
      </c>
    </row>
    <row r="113" spans="1:6" ht="15">
      <c r="A113" s="16">
        <v>2</v>
      </c>
      <c r="B113" s="51">
        <v>362</v>
      </c>
      <c r="C113" s="52" t="str">
        <f>IF(OR($B113=0,$B113=""),"",VLOOKUP($B113,males,2,FALSE))</f>
        <v>James Gardner</v>
      </c>
      <c r="D113" s="52" t="str">
        <f>IF(OR($B113=0,$B113=""),"",VLOOKUP($B113,males,3,FALSE))</f>
        <v>Bracknell AC</v>
      </c>
      <c r="E113" s="4">
        <v>11.46</v>
      </c>
      <c r="F113" s="53"/>
    </row>
    <row r="114" spans="1:6" ht="15">
      <c r="A114" s="16">
        <v>3</v>
      </c>
      <c r="B114" s="51">
        <v>400</v>
      </c>
      <c r="C114" s="52" t="str">
        <f>IF(OR($B114=0,$B114=""),"",VLOOKUP($B114,males,2,FALSE))</f>
        <v>Josh Mears</v>
      </c>
      <c r="D114" s="52" t="str">
        <f>IF(OR($B114=0,$B114=""),"",VLOOKUP($B114,males,3,FALSE))</f>
        <v>Bracknell AC</v>
      </c>
      <c r="E114" s="4">
        <v>10.83</v>
      </c>
      <c r="F114" s="53"/>
    </row>
    <row r="115" spans="1:6" ht="15">
      <c r="A115" s="16">
        <v>4</v>
      </c>
      <c r="B115" s="51">
        <v>329</v>
      </c>
      <c r="C115" s="52" t="str">
        <f>IF(OR($B115=0,$B115=""),"",VLOOKUP($B115,males,2,FALSE))</f>
        <v>Joshua Hey</v>
      </c>
      <c r="D115" s="52" t="str">
        <f>IF(OR($B115=0,$B115=""),"",VLOOKUP($B115,males,3,FALSE))</f>
        <v>Bracknell AC</v>
      </c>
      <c r="E115" s="4">
        <v>8.84</v>
      </c>
      <c r="F115" s="53"/>
    </row>
    <row r="116" spans="1:4" ht="15">
      <c r="A116" s="38" t="s">
        <v>5</v>
      </c>
      <c r="B116" s="51"/>
      <c r="C116" s="52">
        <f>IF(OR($B116=0,$B116=""),"",VLOOKUP($B116,males,2,FALSE))</f>
      </c>
      <c r="D116" s="52">
        <f>IF(OR($B116=0,$B116=""),"",VLOOKUP($B116,males,3,FALSE))</f>
      </c>
    </row>
    <row r="117" spans="1:6" ht="15">
      <c r="A117" s="44" t="s">
        <v>5</v>
      </c>
      <c r="B117" s="45" t="s">
        <v>178</v>
      </c>
      <c r="C117" s="46"/>
      <c r="D117" s="3" t="s">
        <v>179</v>
      </c>
      <c r="E117" s="57"/>
      <c r="F117" s="74">
        <v>44.82</v>
      </c>
    </row>
    <row r="118" spans="1:6" ht="15">
      <c r="A118" s="11" t="s">
        <v>9</v>
      </c>
      <c r="B118" s="48" t="s">
        <v>10</v>
      </c>
      <c r="C118" s="13" t="s">
        <v>11</v>
      </c>
      <c r="D118" s="14" t="s">
        <v>12</v>
      </c>
      <c r="E118" s="59" t="s">
        <v>13</v>
      </c>
      <c r="F118" s="50"/>
    </row>
    <row r="119" spans="1:6" ht="15">
      <c r="A119" s="16">
        <v>1</v>
      </c>
      <c r="B119" s="51">
        <v>362</v>
      </c>
      <c r="C119" s="52" t="str">
        <f>IF(OR($B119=0,$B119=""),"",VLOOKUP($B119,males,2,FALSE))</f>
        <v>James Gardner</v>
      </c>
      <c r="D119" s="52" t="str">
        <f>IF(OR($B119=0,$B119=""),"",VLOOKUP($B119,males,3,FALSE))</f>
        <v>Bracknell AC</v>
      </c>
      <c r="E119" s="4">
        <v>38.09</v>
      </c>
      <c r="F119" s="53">
        <f>IF(E119="","",IF(E119&lt;F117,"","CBP"))</f>
      </c>
    </row>
    <row r="120" spans="1:6" ht="15">
      <c r="A120" s="16">
        <v>2</v>
      </c>
      <c r="B120" s="51">
        <v>334</v>
      </c>
      <c r="C120" s="52" t="str">
        <f>IF(OR($B120=0,$B120=""),"",VLOOKUP($B120,males,2,FALSE))</f>
        <v>Joel Cable</v>
      </c>
      <c r="D120" s="52" t="str">
        <f>IF(OR($B120=0,$B120=""),"",VLOOKUP($B120,males,3,FALSE))</f>
        <v>Bracknell AC</v>
      </c>
      <c r="E120" s="4">
        <v>32.39</v>
      </c>
      <c r="F120" s="50"/>
    </row>
    <row r="121" spans="1:6" ht="15">
      <c r="A121" s="16">
        <v>3</v>
      </c>
      <c r="B121" s="51">
        <v>400</v>
      </c>
      <c r="C121" s="52" t="str">
        <f>IF(OR($B121=0,$B121=""),"",VLOOKUP($B121,males,2,FALSE))</f>
        <v>Josh Mears</v>
      </c>
      <c r="D121" s="52" t="str">
        <f>IF(OR($B121=0,$B121=""),"",VLOOKUP($B121,males,3,FALSE))</f>
        <v>Bracknell AC</v>
      </c>
      <c r="E121" s="4">
        <v>18.59</v>
      </c>
      <c r="F121" s="50"/>
    </row>
    <row r="122" spans="1:6" ht="15">
      <c r="A122" s="16"/>
      <c r="B122" s="51"/>
      <c r="C122" s="52"/>
      <c r="D122" s="52"/>
      <c r="F122" s="53"/>
    </row>
    <row r="123" spans="1:6" ht="15">
      <c r="A123" s="44" t="s">
        <v>5</v>
      </c>
      <c r="B123" s="45" t="s">
        <v>180</v>
      </c>
      <c r="C123" s="46"/>
      <c r="D123" s="3" t="s">
        <v>181</v>
      </c>
      <c r="E123" s="57"/>
      <c r="F123" s="74">
        <v>57.2</v>
      </c>
    </row>
    <row r="124" spans="1:6" ht="15">
      <c r="A124" s="11" t="s">
        <v>9</v>
      </c>
      <c r="B124" s="48" t="s">
        <v>10</v>
      </c>
      <c r="C124" s="13" t="s">
        <v>11</v>
      </c>
      <c r="D124" s="14" t="s">
        <v>12</v>
      </c>
      <c r="E124" s="59" t="s">
        <v>13</v>
      </c>
      <c r="F124" s="50"/>
    </row>
    <row r="125" spans="1:6" ht="15">
      <c r="A125" s="16">
        <v>1</v>
      </c>
      <c r="B125" s="51">
        <v>334</v>
      </c>
      <c r="C125" s="52" t="str">
        <f>IF(OR($B125=0,$B125=""),"",VLOOKUP($B125,males,2,FALSE))</f>
        <v>Joel Cable</v>
      </c>
      <c r="D125" s="52" t="str">
        <f>IF(OR($B125=0,$B125=""),"",VLOOKUP($B125,males,3,FALSE))</f>
        <v>Bracknell AC</v>
      </c>
      <c r="E125" s="4">
        <v>47.11</v>
      </c>
      <c r="F125" s="53">
        <f>IF(E125="","",IF(E125&lt;F123,"","CBP"))</f>
      </c>
    </row>
    <row r="126" spans="1:6" ht="15">
      <c r="A126" s="16">
        <v>2</v>
      </c>
      <c r="B126" s="51">
        <v>324</v>
      </c>
      <c r="C126" s="52" t="str">
        <f>IF(OR($B126=0,$B126=""),"",VLOOKUP($B126,males,2,FALSE))</f>
        <v>Ben Smith-Bannister</v>
      </c>
      <c r="D126" s="52" t="str">
        <f>IF(OR($B126=0,$B126=""),"",VLOOKUP($B126,males,3,FALSE))</f>
        <v>AFD AC</v>
      </c>
      <c r="E126" s="4">
        <v>43.95</v>
      </c>
      <c r="F126" s="53"/>
    </row>
    <row r="127" spans="1:6" ht="15">
      <c r="A127" s="16">
        <v>3</v>
      </c>
      <c r="B127" s="51">
        <v>329</v>
      </c>
      <c r="C127" s="52" t="str">
        <f>IF(OR($B127=0,$B127=""),"",VLOOKUP($B127,males,2,FALSE))</f>
        <v>Joshua Hey</v>
      </c>
      <c r="D127" s="52" t="str">
        <f>IF(OR($B127=0,$B127=""),"",VLOOKUP($B127,males,3,FALSE))</f>
        <v>Bracknell AC</v>
      </c>
      <c r="E127" s="4">
        <v>37.65</v>
      </c>
      <c r="F127" s="53"/>
    </row>
    <row r="128" spans="1:6" ht="15">
      <c r="A128" s="16"/>
      <c r="B128" s="51"/>
      <c r="C128" s="52"/>
      <c r="D128" s="52"/>
      <c r="E128" s="4" t="s">
        <v>5</v>
      </c>
      <c r="F128" s="50"/>
    </row>
    <row r="129" spans="1:6" ht="15">
      <c r="A129" s="86">
        <v>2</v>
      </c>
      <c r="B129" s="45" t="s">
        <v>182</v>
      </c>
      <c r="C129" s="46"/>
      <c r="D129" s="3" t="s">
        <v>183</v>
      </c>
      <c r="E129" s="57"/>
      <c r="F129" s="74">
        <v>2.03</v>
      </c>
    </row>
    <row r="130" spans="1:6" ht="15">
      <c r="A130" s="11" t="s">
        <v>9</v>
      </c>
      <c r="B130" s="48" t="s">
        <v>10</v>
      </c>
      <c r="C130" s="13" t="s">
        <v>11</v>
      </c>
      <c r="D130" s="14" t="s">
        <v>12</v>
      </c>
      <c r="E130" s="59" t="s">
        <v>13</v>
      </c>
      <c r="F130" s="50"/>
    </row>
    <row r="131" spans="1:6" ht="15">
      <c r="A131" s="16">
        <v>1</v>
      </c>
      <c r="B131" s="51">
        <v>375</v>
      </c>
      <c r="C131" s="52" t="str">
        <f>IF(OR($B131=0,$B131=""),"",VLOOKUP($B131,males,2,FALSE))</f>
        <v>Stuart Bladon</v>
      </c>
      <c r="D131" s="52" t="str">
        <f>IF(OR($B131=0,$B131=""),"",VLOOKUP($B131,males,3,FALSE))</f>
        <v>Team Kennet</v>
      </c>
      <c r="E131" s="4">
        <v>1.8</v>
      </c>
      <c r="F131" s="53">
        <f>IF(E131="","",IF(E131&lt;F129,"","CBP"))</f>
      </c>
    </row>
    <row r="132" spans="1:6" ht="15">
      <c r="A132" s="16">
        <v>2</v>
      </c>
      <c r="B132" s="51">
        <v>330</v>
      </c>
      <c r="C132" s="52" t="str">
        <f>IF(OR($B132=0,$B132=""),"",VLOOKUP($B132,males,2,FALSE))</f>
        <v>Harrison Thorne</v>
      </c>
      <c r="D132" s="52" t="str">
        <f>IF(OR($B132=0,$B132=""),"",VLOOKUP($B132,males,3,FALSE))</f>
        <v>Slough Junior AC</v>
      </c>
      <c r="E132" s="4">
        <v>1.8</v>
      </c>
      <c r="F132" s="53"/>
    </row>
    <row r="134" spans="1:6" ht="15">
      <c r="A134" s="44" t="s">
        <v>5</v>
      </c>
      <c r="B134" s="45" t="s">
        <v>184</v>
      </c>
      <c r="C134" s="46"/>
      <c r="D134" s="3" t="s">
        <v>185</v>
      </c>
      <c r="E134" s="57"/>
      <c r="F134" s="74">
        <v>7.02</v>
      </c>
    </row>
    <row r="135" spans="1:6" ht="15">
      <c r="A135" s="11" t="s">
        <v>9</v>
      </c>
      <c r="B135" s="48" t="s">
        <v>10</v>
      </c>
      <c r="C135" s="13" t="s">
        <v>11</v>
      </c>
      <c r="D135" s="14" t="s">
        <v>12</v>
      </c>
      <c r="E135" s="59" t="s">
        <v>13</v>
      </c>
      <c r="F135" s="50"/>
    </row>
    <row r="136" spans="1:6" ht="15">
      <c r="A136" s="16">
        <v>1</v>
      </c>
      <c r="B136" s="51">
        <v>330</v>
      </c>
      <c r="C136" s="52" t="str">
        <f>IF(OR($B136=0,$B136=""),"",VLOOKUP($B136,males,2,FALSE))</f>
        <v>Harrison Thorne</v>
      </c>
      <c r="D136" s="52" t="str">
        <f>IF(OR($B136=0,$B136=""),"",VLOOKUP($B136,males,3,FALSE))</f>
        <v>Slough Junior AC</v>
      </c>
      <c r="E136" s="4">
        <v>5.93</v>
      </c>
      <c r="F136" s="53">
        <f>IF(E136="","",IF(E136&lt;F134,"","CBP"))</f>
      </c>
    </row>
    <row r="137" spans="1:6" ht="15">
      <c r="A137" s="16">
        <v>2</v>
      </c>
      <c r="B137" s="51">
        <v>331</v>
      </c>
      <c r="C137" s="52" t="str">
        <f>IF(OR($B137=0,$B137=""),"",VLOOKUP($B137,males,2,FALSE))</f>
        <v>Ben Macdonald</v>
      </c>
      <c r="D137" s="52" t="str">
        <f>IF(OR($B137=0,$B137=""),"",VLOOKUP($B137,males,3,FALSE))</f>
        <v>Bracknell AC</v>
      </c>
      <c r="E137" s="4">
        <v>5.35</v>
      </c>
      <c r="F137" s="53"/>
    </row>
    <row r="138" spans="1:6" ht="15">
      <c r="A138" s="16"/>
      <c r="B138" s="51"/>
      <c r="C138" s="52"/>
      <c r="D138" s="52"/>
      <c r="F138" s="53"/>
    </row>
    <row r="139" spans="1:6" ht="15">
      <c r="A139" s="44" t="s">
        <v>5</v>
      </c>
      <c r="B139" s="45" t="s">
        <v>186</v>
      </c>
      <c r="C139" s="46"/>
      <c r="D139" s="3" t="s">
        <v>187</v>
      </c>
      <c r="E139" s="57"/>
      <c r="F139" s="74">
        <v>13.94</v>
      </c>
    </row>
    <row r="140" spans="1:6" ht="15">
      <c r="A140" s="11" t="s">
        <v>9</v>
      </c>
      <c r="B140" s="48" t="s">
        <v>10</v>
      </c>
      <c r="C140" s="13" t="s">
        <v>11</v>
      </c>
      <c r="D140" s="14" t="s">
        <v>12</v>
      </c>
      <c r="E140" s="59" t="s">
        <v>13</v>
      </c>
      <c r="F140" s="50"/>
    </row>
    <row r="141" spans="1:6" ht="15">
      <c r="A141" s="16">
        <v>1</v>
      </c>
      <c r="B141" s="51">
        <v>411</v>
      </c>
      <c r="C141" s="52" t="str">
        <f>IF(OR($B141=0,$B141=""),"",VLOOKUP($B141,males,2,FALSE))</f>
        <v>Jake Brech</v>
      </c>
      <c r="D141" s="52" t="str">
        <f>IF(OR($B141=0,$B141=""),"",VLOOKUP($B141,males,3,FALSE))</f>
        <v>Slough Junior AC</v>
      </c>
      <c r="E141" s="4">
        <v>10.1</v>
      </c>
      <c r="F141" s="53">
        <f>IF(E141="","",IF(E141&lt;F139,"","CBP"))</f>
      </c>
    </row>
    <row r="142" spans="1:6" ht="15">
      <c r="A142" s="16"/>
      <c r="B142" s="47"/>
      <c r="C142" s="46"/>
      <c r="D142" s="3"/>
      <c r="E142" s="57"/>
      <c r="F142" s="50"/>
    </row>
    <row r="143" spans="1:6" ht="15">
      <c r="A143" s="44" t="s">
        <v>5</v>
      </c>
      <c r="B143" s="45" t="s">
        <v>188</v>
      </c>
      <c r="C143" s="46"/>
      <c r="D143" s="3" t="s">
        <v>189</v>
      </c>
      <c r="E143" s="57"/>
      <c r="F143" s="74">
        <v>3.7</v>
      </c>
    </row>
    <row r="144" spans="1:6" ht="15">
      <c r="A144" s="11" t="s">
        <v>9</v>
      </c>
      <c r="B144" s="48" t="s">
        <v>10</v>
      </c>
      <c r="C144" s="13" t="s">
        <v>11</v>
      </c>
      <c r="D144" s="14" t="s">
        <v>12</v>
      </c>
      <c r="E144" s="59" t="s">
        <v>13</v>
      </c>
      <c r="F144" s="50"/>
    </row>
    <row r="145" spans="1:6" ht="15">
      <c r="A145" s="16">
        <v>1</v>
      </c>
      <c r="B145" s="51">
        <v>431</v>
      </c>
      <c r="C145" s="52" t="str">
        <f>IF(OR($B145=0,$B145=""),"",VLOOKUP($B145,males,2,FALSE))</f>
        <v>Peter Holt</v>
      </c>
      <c r="D145" s="52" t="str">
        <f>IF(OR($B145=0,$B145=""),"",VLOOKUP($B145,males,3,FALSE))</f>
        <v>Reading AC</v>
      </c>
      <c r="E145" s="4">
        <v>3.4</v>
      </c>
      <c r="F145" s="53">
        <f>IF(E145="","",IF(E145&lt;F143,"","CBP"))</f>
      </c>
    </row>
    <row r="146" spans="1:6" ht="15">
      <c r="A146" s="16">
        <v>2</v>
      </c>
      <c r="B146" s="51">
        <v>325</v>
      </c>
      <c r="C146" s="52" t="str">
        <f>IF(OR($B146=0,$B146=""),"",VLOOKUP($B146,males,2,FALSE))</f>
        <v>Max Young</v>
      </c>
      <c r="D146" s="52" t="str">
        <f>IF(OR($B146=0,$B146=""),"",VLOOKUP($B146,males,3,FALSE))</f>
        <v>Reading AC</v>
      </c>
      <c r="E146" s="4">
        <v>3.2</v>
      </c>
      <c r="F146" s="53"/>
    </row>
    <row r="147" ht="15">
      <c r="E147" s="4" t="s">
        <v>5</v>
      </c>
    </row>
    <row r="152" spans="1:6" ht="15">
      <c r="A152" s="16"/>
      <c r="B152" s="47"/>
      <c r="C152" s="46"/>
      <c r="D152" s="3"/>
      <c r="E152" s="57"/>
      <c r="F152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25.8515625" style="69" customWidth="1"/>
    <col min="5" max="5" width="15.7109375" style="62" customWidth="1"/>
    <col min="6" max="6" width="8.8515625" style="3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190</v>
      </c>
    </row>
    <row r="4" ht="15">
      <c r="A4" s="66"/>
    </row>
    <row r="5" spans="1:6" ht="15">
      <c r="A5" s="67" t="s">
        <v>5</v>
      </c>
      <c r="B5" s="68" t="s">
        <v>191</v>
      </c>
      <c r="D5" s="69" t="s">
        <v>192</v>
      </c>
      <c r="F5" s="69">
        <v>12.2</v>
      </c>
    </row>
    <row r="6" spans="1:6" ht="15">
      <c r="A6" s="70"/>
      <c r="B6" s="68"/>
      <c r="D6" s="10" t="s">
        <v>193</v>
      </c>
      <c r="E6" s="87" t="s">
        <v>5</v>
      </c>
      <c r="F6" s="69"/>
    </row>
    <row r="7" spans="1:5" ht="15">
      <c r="A7" s="33" t="s">
        <v>9</v>
      </c>
      <c r="B7" s="34" t="s">
        <v>10</v>
      </c>
      <c r="C7" s="35" t="s">
        <v>11</v>
      </c>
      <c r="D7" s="36" t="s">
        <v>12</v>
      </c>
      <c r="E7" s="88" t="s">
        <v>13</v>
      </c>
    </row>
    <row r="8" spans="1:6" ht="15">
      <c r="A8" s="38" t="s">
        <v>5</v>
      </c>
      <c r="B8" s="81" t="s">
        <v>5</v>
      </c>
      <c r="C8" s="52" t="s">
        <v>194</v>
      </c>
      <c r="D8" s="52" t="s">
        <v>5</v>
      </c>
      <c r="E8" s="4" t="s">
        <v>5</v>
      </c>
      <c r="F8" s="40">
        <f>IF(E8="","",IF(E8&gt;F5,"","CBP"))</f>
      </c>
    </row>
    <row r="9" spans="2:6" ht="15">
      <c r="B9" s="81"/>
      <c r="C9" s="52"/>
      <c r="D9" s="52"/>
      <c r="E9" s="7"/>
      <c r="F9" s="40"/>
    </row>
    <row r="10" spans="1:6" ht="15">
      <c r="A10" s="30" t="s">
        <v>5</v>
      </c>
      <c r="B10" s="68" t="s">
        <v>195</v>
      </c>
      <c r="D10" s="89" t="s">
        <v>196</v>
      </c>
      <c r="E10" s="90"/>
      <c r="F10" s="69">
        <v>24.9</v>
      </c>
    </row>
    <row r="11" spans="1:6" ht="15">
      <c r="A11" s="72"/>
      <c r="B11" s="68"/>
      <c r="D11" s="10" t="s">
        <v>193</v>
      </c>
      <c r="E11" s="91" t="s">
        <v>5</v>
      </c>
      <c r="F11" s="69"/>
    </row>
    <row r="12" spans="1:6" ht="15">
      <c r="A12" s="33" t="s">
        <v>9</v>
      </c>
      <c r="B12" s="34" t="s">
        <v>10</v>
      </c>
      <c r="C12" s="35" t="s">
        <v>11</v>
      </c>
      <c r="D12" s="36" t="s">
        <v>12</v>
      </c>
      <c r="E12" s="88" t="s">
        <v>13</v>
      </c>
      <c r="F12" s="92"/>
    </row>
    <row r="13" spans="1:6" ht="15">
      <c r="A13" s="38" t="s">
        <v>5</v>
      </c>
      <c r="B13" s="51" t="s">
        <v>5</v>
      </c>
      <c r="C13" s="52" t="s">
        <v>194</v>
      </c>
      <c r="D13" s="52" t="s">
        <v>5</v>
      </c>
      <c r="E13" s="62" t="s">
        <v>5</v>
      </c>
      <c r="F13" s="40">
        <f>IF(E13="","",IF(E13&gt;F10,"","CBP"))</f>
      </c>
    </row>
    <row r="14" spans="2:6" ht="15">
      <c r="B14" s="51"/>
      <c r="C14" s="52"/>
      <c r="D14" s="52"/>
      <c r="F14" s="40"/>
    </row>
    <row r="15" spans="1:6" ht="15">
      <c r="A15" s="30" t="s">
        <v>5</v>
      </c>
      <c r="B15" s="68" t="s">
        <v>197</v>
      </c>
      <c r="D15" s="69" t="s">
        <v>198</v>
      </c>
      <c r="F15" s="78">
        <v>57.3</v>
      </c>
    </row>
    <row r="16" spans="1:6" ht="15">
      <c r="A16" s="33" t="s">
        <v>9</v>
      </c>
      <c r="B16" s="34" t="s">
        <v>10</v>
      </c>
      <c r="C16" s="35" t="s">
        <v>11</v>
      </c>
      <c r="D16" s="36" t="s">
        <v>12</v>
      </c>
      <c r="E16" s="88" t="s">
        <v>13</v>
      </c>
      <c r="F16" s="77"/>
    </row>
    <row r="17" spans="1:6" ht="15">
      <c r="A17" s="38">
        <v>1</v>
      </c>
      <c r="B17" s="51">
        <v>201</v>
      </c>
      <c r="C17" s="52" t="str">
        <f>IF(OR($B17=0,$B17=""),"",VLOOKUP($B17,females,2,FALSE))</f>
        <v>Elena Carey</v>
      </c>
      <c r="D17" s="52" t="str">
        <f>IF(OR($B17=0,$B17=""),"",VLOOKUP($B17,females,3,FALSE))</f>
        <v>Bracknell AC</v>
      </c>
      <c r="E17" s="4">
        <v>59.92</v>
      </c>
      <c r="F17" s="80">
        <f>IF(E17="","",IF(E17&gt;F15,"","CBP"))</f>
      </c>
    </row>
    <row r="18" spans="1:6" ht="15">
      <c r="A18" s="38">
        <v>2</v>
      </c>
      <c r="B18" s="51">
        <v>262</v>
      </c>
      <c r="C18" s="52" t="s">
        <v>199</v>
      </c>
      <c r="D18" s="52" t="s">
        <v>14</v>
      </c>
      <c r="E18" s="4">
        <v>60.61</v>
      </c>
      <c r="F18" s="80"/>
    </row>
    <row r="19" spans="2:6" ht="15">
      <c r="B19" s="81"/>
      <c r="C19" s="52"/>
      <c r="D19" s="52"/>
      <c r="F19" s="77"/>
    </row>
    <row r="20" spans="1:6" ht="15">
      <c r="A20" s="67" t="s">
        <v>5</v>
      </c>
      <c r="B20" s="82" t="s">
        <v>200</v>
      </c>
      <c r="D20" s="69" t="s">
        <v>201</v>
      </c>
      <c r="F20" s="32">
        <v>0.0015277777777777779</v>
      </c>
    </row>
    <row r="21" spans="1:6" ht="15">
      <c r="A21" s="33" t="s">
        <v>9</v>
      </c>
      <c r="B21" s="34" t="s">
        <v>10</v>
      </c>
      <c r="C21" s="35" t="s">
        <v>11</v>
      </c>
      <c r="D21" s="36" t="s">
        <v>12</v>
      </c>
      <c r="E21" s="88" t="s">
        <v>13</v>
      </c>
      <c r="F21" s="77"/>
    </row>
    <row r="22" spans="1:6" ht="15">
      <c r="A22" s="38">
        <v>1</v>
      </c>
      <c r="B22" s="51">
        <v>201</v>
      </c>
      <c r="C22" s="52" t="str">
        <f>IF(OR($B22=0,$B22=""),"",VLOOKUP($B22,females,2,FALSE))</f>
        <v>Elena Carey</v>
      </c>
      <c r="D22" s="52" t="str">
        <f>IF(OR($B22=0,$B22=""),"",VLOOKUP($B22,females,3,FALSE))</f>
        <v>Bracknell AC</v>
      </c>
      <c r="E22" s="39">
        <v>0.0016042824074074073</v>
      </c>
      <c r="F22" s="80">
        <f>IF(E22="","",IF(E22&gt;F20,"","CBP"))</f>
      </c>
    </row>
    <row r="23" spans="2:6" ht="15">
      <c r="B23" s="81"/>
      <c r="C23" s="52"/>
      <c r="D23" s="52"/>
      <c r="E23" s="93"/>
      <c r="F23" s="40"/>
    </row>
    <row r="24" spans="1:6" ht="15">
      <c r="A24" s="67" t="s">
        <v>5</v>
      </c>
      <c r="B24" s="82" t="s">
        <v>202</v>
      </c>
      <c r="D24" s="69" t="s">
        <v>203</v>
      </c>
      <c r="F24" s="32">
        <v>0.003221064814814815</v>
      </c>
    </row>
    <row r="25" spans="1:6" ht="15">
      <c r="A25" s="33" t="s">
        <v>9</v>
      </c>
      <c r="B25" s="34" t="s">
        <v>10</v>
      </c>
      <c r="C25" s="35" t="s">
        <v>11</v>
      </c>
      <c r="D25" s="36" t="s">
        <v>12</v>
      </c>
      <c r="E25" s="88" t="s">
        <v>13</v>
      </c>
      <c r="F25" s="77"/>
    </row>
    <row r="26" spans="1:6" ht="15">
      <c r="A26" s="38">
        <v>1</v>
      </c>
      <c r="B26" s="51">
        <v>141</v>
      </c>
      <c r="C26" s="52" t="str">
        <f>IF(OR($B26=0,$B26=""),"",VLOOKUP($B26,females,2,FALSE))</f>
        <v>Izzy Fry</v>
      </c>
      <c r="D26" s="52" t="str">
        <f>IF(OR($B26=0,$B26=""),"",VLOOKUP($B26,females,3,FALSE))</f>
        <v>Newbury AC</v>
      </c>
      <c r="E26" s="39">
        <v>0.0032141203703703707</v>
      </c>
      <c r="F26" s="80" t="str">
        <f>IF(E26="","",IF(E26&gt;F24,"","CBP"))</f>
        <v>CBP</v>
      </c>
    </row>
    <row r="27" spans="1:6" ht="15">
      <c r="A27" s="38">
        <v>2</v>
      </c>
      <c r="B27" s="51">
        <v>197</v>
      </c>
      <c r="C27" s="52" t="str">
        <f>IF(OR($B27=0,$B27=""),"",VLOOKUP($B27,females,2,FALSE))</f>
        <v>Kirsty Walker</v>
      </c>
      <c r="D27" s="52" t="str">
        <f>IF(OR($B27=0,$B27=""),"",VLOOKUP($B27,females,3,FALSE))</f>
        <v>Reading AC</v>
      </c>
      <c r="E27" s="39">
        <v>0.003417939814814815</v>
      </c>
      <c r="F27" s="77"/>
    </row>
    <row r="28" spans="1:6" ht="15">
      <c r="A28" s="38">
        <v>3</v>
      </c>
      <c r="B28" s="51">
        <v>170</v>
      </c>
      <c r="C28" s="52" t="str">
        <f>IF(OR($B28=0,$B28=""),"",VLOOKUP($B28,females,2,FALSE))</f>
        <v>Eleanor Jordan</v>
      </c>
      <c r="D28" s="52" t="str">
        <f>IF(OR($B28=0,$B28=""),"",VLOOKUP($B28,females,3,FALSE))</f>
        <v>WSEH AC</v>
      </c>
      <c r="E28" s="39">
        <v>0.004231481481481482</v>
      </c>
      <c r="F28" s="77"/>
    </row>
    <row r="29" spans="2:6" ht="15">
      <c r="B29" s="81"/>
      <c r="C29" s="52"/>
      <c r="D29" s="52"/>
      <c r="E29" s="93"/>
      <c r="F29" s="40"/>
    </row>
    <row r="30" spans="1:6" ht="15">
      <c r="A30" s="67" t="s">
        <v>5</v>
      </c>
      <c r="B30" s="68" t="s">
        <v>204</v>
      </c>
      <c r="D30" s="69" t="s">
        <v>205</v>
      </c>
      <c r="F30" s="69">
        <v>14.2</v>
      </c>
    </row>
    <row r="31" spans="1:6" ht="15">
      <c r="A31" s="70"/>
      <c r="B31" s="68"/>
      <c r="D31" s="10" t="s">
        <v>171</v>
      </c>
      <c r="E31" s="87" t="s">
        <v>5</v>
      </c>
      <c r="F31" s="69"/>
    </row>
    <row r="32" spans="1:5" ht="15">
      <c r="A32" s="33" t="s">
        <v>9</v>
      </c>
      <c r="B32" s="34" t="s">
        <v>10</v>
      </c>
      <c r="C32" s="35" t="s">
        <v>11</v>
      </c>
      <c r="D32" s="36" t="s">
        <v>12</v>
      </c>
      <c r="E32" s="88" t="s">
        <v>13</v>
      </c>
    </row>
    <row r="33" spans="1:6" ht="15">
      <c r="A33" s="38">
        <v>1</v>
      </c>
      <c r="B33" s="81">
        <v>162</v>
      </c>
      <c r="C33" s="52" t="str">
        <f>IF(OR($B33=0,$B33=""),"",VLOOKUP($B33,females,2,FALSE))</f>
        <v>Megan Shaw</v>
      </c>
      <c r="D33" s="52" t="str">
        <f>IF(OR($B33=0,$B33=""),"",VLOOKUP($B33,females,3,FALSE))</f>
        <v>WSEH AC</v>
      </c>
      <c r="E33" s="4">
        <v>16.36</v>
      </c>
      <c r="F33" s="40">
        <f>IF(E33="","",IF(E33&gt;F30,"","CBP"))</f>
      </c>
    </row>
    <row r="34" spans="2:6" ht="15">
      <c r="B34" s="81"/>
      <c r="C34" s="52"/>
      <c r="D34" s="52"/>
      <c r="E34" s="7"/>
      <c r="F34" s="40"/>
    </row>
    <row r="35" spans="1:6" ht="15">
      <c r="A35" s="67" t="s">
        <v>5</v>
      </c>
      <c r="B35" s="68" t="s">
        <v>206</v>
      </c>
      <c r="D35" s="69" t="s">
        <v>207</v>
      </c>
      <c r="F35" s="69">
        <v>63.8</v>
      </c>
    </row>
    <row r="36" spans="1:5" ht="15">
      <c r="A36" s="33" t="s">
        <v>9</v>
      </c>
      <c r="B36" s="34" t="s">
        <v>10</v>
      </c>
      <c r="C36" s="35" t="s">
        <v>11</v>
      </c>
      <c r="D36" s="36" t="s">
        <v>12</v>
      </c>
      <c r="E36" s="88" t="s">
        <v>13</v>
      </c>
    </row>
    <row r="37" spans="1:6" ht="15">
      <c r="A37" s="38">
        <v>1</v>
      </c>
      <c r="B37" s="81">
        <v>162</v>
      </c>
      <c r="C37" s="52" t="str">
        <f>IF(OR($B37=0,$B37=""),"",VLOOKUP($B37,females,2,FALSE))</f>
        <v>Megan Shaw</v>
      </c>
      <c r="D37" s="52" t="str">
        <f>IF(OR($B37=0,$B37=""),"",VLOOKUP($B37,females,3,FALSE))</f>
        <v>WSEH AC</v>
      </c>
      <c r="E37" s="4">
        <v>66.98</v>
      </c>
      <c r="F37" s="40">
        <f>IF(E37="","",IF(E37&gt;F35,"","CBP"))</f>
      </c>
    </row>
    <row r="38" spans="2:6" ht="15">
      <c r="B38" s="81"/>
      <c r="C38" s="52"/>
      <c r="D38" s="52"/>
      <c r="E38" s="7"/>
      <c r="F38" s="40"/>
    </row>
    <row r="39" spans="1:6" ht="15">
      <c r="A39" s="44" t="s">
        <v>5</v>
      </c>
      <c r="B39" s="45" t="s">
        <v>208</v>
      </c>
      <c r="C39" s="46"/>
      <c r="D39" s="3" t="s">
        <v>209</v>
      </c>
      <c r="E39" s="47"/>
      <c r="F39" s="3">
        <v>53.14</v>
      </c>
    </row>
    <row r="40" spans="1:6" ht="15">
      <c r="A40" s="11" t="s">
        <v>9</v>
      </c>
      <c r="B40" s="48" t="s">
        <v>10</v>
      </c>
      <c r="C40" s="13" t="s">
        <v>11</v>
      </c>
      <c r="D40" s="14" t="s">
        <v>12</v>
      </c>
      <c r="E40" s="49" t="s">
        <v>13</v>
      </c>
      <c r="F40" s="50"/>
    </row>
    <row r="41" spans="1:6" ht="15">
      <c r="A41" s="16">
        <v>1</v>
      </c>
      <c r="B41" s="51">
        <v>58</v>
      </c>
      <c r="C41" s="52" t="str">
        <f>IF(OR($B41=0,$B41=""),"",VLOOKUP($B41,females,2,FALSE))</f>
        <v>Leah Runnacles</v>
      </c>
      <c r="D41" s="52" t="str">
        <f>IF(OR($B41=0,$B41=""),"",VLOOKUP($B41,females,3,FALSE))</f>
        <v>Reading AC</v>
      </c>
      <c r="E41" s="4">
        <v>40.93</v>
      </c>
      <c r="F41" s="53">
        <f>IF(E41="","",IF(E41&lt;F39,"","CBP"))</f>
      </c>
    </row>
    <row r="42" spans="1:6" ht="15">
      <c r="A42" s="16">
        <v>2</v>
      </c>
      <c r="B42" s="51">
        <v>254</v>
      </c>
      <c r="C42" s="52" t="s">
        <v>210</v>
      </c>
      <c r="D42" s="52" t="s">
        <v>36</v>
      </c>
      <c r="E42" s="4">
        <v>34.14</v>
      </c>
      <c r="F42" s="84"/>
    </row>
    <row r="43" spans="1:6" ht="15">
      <c r="A43" s="16"/>
      <c r="B43" s="51"/>
      <c r="C43" s="52"/>
      <c r="D43" s="52"/>
      <c r="E43" s="4"/>
      <c r="F43" s="50"/>
    </row>
    <row r="44" spans="1:6" ht="15">
      <c r="A44" s="44" t="s">
        <v>5</v>
      </c>
      <c r="B44" s="45" t="s">
        <v>211</v>
      </c>
      <c r="C44" s="46"/>
      <c r="D44" s="3" t="s">
        <v>212</v>
      </c>
      <c r="E44" s="47"/>
      <c r="F44" s="3">
        <v>13.94</v>
      </c>
    </row>
    <row r="45" spans="1:6" ht="15">
      <c r="A45" s="11" t="s">
        <v>9</v>
      </c>
      <c r="B45" s="48" t="s">
        <v>10</v>
      </c>
      <c r="C45" s="13" t="s">
        <v>11</v>
      </c>
      <c r="D45" s="14" t="s">
        <v>12</v>
      </c>
      <c r="E45" s="49" t="s">
        <v>13</v>
      </c>
      <c r="F45" s="50"/>
    </row>
    <row r="46" spans="1:6" ht="15">
      <c r="A46" s="16">
        <v>1</v>
      </c>
      <c r="B46" s="51">
        <v>267</v>
      </c>
      <c r="C46" s="52" t="s">
        <v>213</v>
      </c>
      <c r="D46" s="52" t="s">
        <v>14</v>
      </c>
      <c r="E46" s="4">
        <v>9.38</v>
      </c>
      <c r="F46" s="53">
        <f>IF(E46="","",IF(E46&lt;F44,"","CBP"))</f>
      </c>
    </row>
    <row r="47" spans="1:6" ht="15">
      <c r="A47" s="16"/>
      <c r="B47" s="51"/>
      <c r="C47" s="52"/>
      <c r="D47" s="52"/>
      <c r="F47" s="53"/>
    </row>
    <row r="48" spans="1:6" ht="15">
      <c r="A48" s="44" t="s">
        <v>5</v>
      </c>
      <c r="B48" s="45" t="s">
        <v>214</v>
      </c>
      <c r="C48" s="46"/>
      <c r="D48" s="3" t="s">
        <v>215</v>
      </c>
      <c r="E48" s="47" t="s">
        <v>5</v>
      </c>
      <c r="F48" s="74">
        <v>50.11</v>
      </c>
    </row>
    <row r="49" spans="1:6" ht="15">
      <c r="A49" s="11" t="s">
        <v>9</v>
      </c>
      <c r="B49" s="48" t="s">
        <v>10</v>
      </c>
      <c r="C49" s="13" t="s">
        <v>11</v>
      </c>
      <c r="D49" s="14" t="s">
        <v>12</v>
      </c>
      <c r="E49" s="49" t="s">
        <v>13</v>
      </c>
      <c r="F49" s="50"/>
    </row>
    <row r="50" spans="1:6" ht="15">
      <c r="A50" s="16">
        <v>1</v>
      </c>
      <c r="B50" s="51">
        <v>267</v>
      </c>
      <c r="C50" s="52" t="s">
        <v>213</v>
      </c>
      <c r="D50" s="52" t="s">
        <v>14</v>
      </c>
      <c r="E50" s="62">
        <v>40.94</v>
      </c>
      <c r="F50" s="53">
        <f>IF(E50="","",IF(E50&lt;F48,"","CBP"))</f>
      </c>
    </row>
    <row r="51" spans="1:6" ht="15">
      <c r="A51" s="16">
        <v>2</v>
      </c>
      <c r="B51" s="51">
        <v>59</v>
      </c>
      <c r="C51" s="52" t="str">
        <f>IF(OR($B51=0,$B51=""),"",VLOOKUP($B51,females,2,FALSE))</f>
        <v>Caitlin Stacey</v>
      </c>
      <c r="D51" s="52" t="str">
        <f>IF(OR($B51=0,$B51=""),"",VLOOKUP($B51,females,3,FALSE))</f>
        <v>Reading AC</v>
      </c>
      <c r="E51" s="62">
        <v>35.74</v>
      </c>
      <c r="F51" s="53"/>
    </row>
    <row r="52" spans="1:6" ht="15">
      <c r="A52" s="16">
        <v>3</v>
      </c>
      <c r="B52" s="51">
        <v>58</v>
      </c>
      <c r="C52" s="52" t="str">
        <f>IF(OR($B52=0,$B52=""),"",VLOOKUP($B52,females,2,FALSE))</f>
        <v>Leah Runnacles</v>
      </c>
      <c r="D52" s="52" t="str">
        <f>IF(OR($B52=0,$B52=""),"",VLOOKUP($B52,females,3,FALSE))</f>
        <v>Reading AC</v>
      </c>
      <c r="E52" s="62">
        <v>30.21</v>
      </c>
      <c r="F52" s="53"/>
    </row>
    <row r="53" spans="1:6" ht="15">
      <c r="A53" s="16"/>
      <c r="B53" s="51"/>
      <c r="C53" s="52"/>
      <c r="D53" s="52"/>
      <c r="F53" s="50"/>
    </row>
    <row r="54" spans="1:6" ht="15">
      <c r="A54" s="44" t="s">
        <v>5</v>
      </c>
      <c r="B54" s="45" t="s">
        <v>216</v>
      </c>
      <c r="C54" s="46"/>
      <c r="D54" s="3" t="s">
        <v>217</v>
      </c>
      <c r="E54" s="47"/>
      <c r="F54" s="3">
        <v>43.88</v>
      </c>
    </row>
    <row r="55" spans="1:6" ht="15">
      <c r="A55" s="11" t="s">
        <v>9</v>
      </c>
      <c r="B55" s="48" t="s">
        <v>10</v>
      </c>
      <c r="C55" s="13" t="s">
        <v>11</v>
      </c>
      <c r="D55" s="14" t="s">
        <v>12</v>
      </c>
      <c r="E55" s="49" t="s">
        <v>13</v>
      </c>
      <c r="F55" s="50"/>
    </row>
    <row r="56" spans="1:6" ht="15">
      <c r="A56" s="16">
        <v>1</v>
      </c>
      <c r="B56" s="51">
        <v>233</v>
      </c>
      <c r="C56" s="52" t="str">
        <f>IF(OR($B56=0,$B56=""),"",VLOOKUP($B56,females,2,FALSE))</f>
        <v>Katie Holt</v>
      </c>
      <c r="D56" s="52" t="str">
        <f>IF(OR($B56=0,$B56=""),"",VLOOKUP($B56,females,3,FALSE))</f>
        <v>Reading AC</v>
      </c>
      <c r="E56" s="62">
        <v>32.75</v>
      </c>
      <c r="F56" s="53">
        <f>IF(E56="","",IF(E56&lt;F54,"","CBP"))</f>
      </c>
    </row>
    <row r="57" spans="1:6" ht="15">
      <c r="A57" s="16"/>
      <c r="B57" s="51"/>
      <c r="C57" s="52"/>
      <c r="D57" s="52"/>
      <c r="F57" s="50"/>
    </row>
    <row r="58" spans="1:6" ht="15">
      <c r="A58" s="44" t="s">
        <v>5</v>
      </c>
      <c r="B58" s="45" t="s">
        <v>218</v>
      </c>
      <c r="C58" s="46"/>
      <c r="D58" s="3" t="s">
        <v>219</v>
      </c>
      <c r="E58" s="47"/>
      <c r="F58" s="3">
        <v>1.66</v>
      </c>
    </row>
    <row r="59" spans="1:6" ht="15">
      <c r="A59" s="11" t="s">
        <v>9</v>
      </c>
      <c r="B59" s="48" t="s">
        <v>10</v>
      </c>
      <c r="C59" s="13" t="s">
        <v>11</v>
      </c>
      <c r="D59" s="14" t="s">
        <v>12</v>
      </c>
      <c r="E59" s="49" t="s">
        <v>13</v>
      </c>
      <c r="F59" s="50"/>
    </row>
    <row r="60" spans="1:6" ht="15">
      <c r="A60" s="16">
        <v>1</v>
      </c>
      <c r="B60" s="19">
        <v>41</v>
      </c>
      <c r="C60" s="18" t="str">
        <f>IF(OR($B60=0,$B60=""),"",VLOOKUP($B60,females,2,FALSE))</f>
        <v>Molly Bates</v>
      </c>
      <c r="D60" s="18" t="str">
        <f>IF(OR($B60=0,$B60=""),"",VLOOKUP($B60,females,3,FALSE))</f>
        <v>Reading AC</v>
      </c>
      <c r="E60" s="4">
        <v>1.55</v>
      </c>
      <c r="F60" s="5">
        <f>IF(E60="","",IF(E60&lt;F58,"","CBP"))</f>
      </c>
    </row>
    <row r="61" spans="1:6" ht="15">
      <c r="A61" s="16"/>
      <c r="B61" s="51"/>
      <c r="C61" s="52"/>
      <c r="D61" s="52"/>
      <c r="E61" s="4"/>
      <c r="F61" s="53"/>
    </row>
    <row r="62" spans="1:6" ht="15">
      <c r="A62" s="44" t="s">
        <v>5</v>
      </c>
      <c r="B62" s="45" t="s">
        <v>220</v>
      </c>
      <c r="C62" s="46"/>
      <c r="D62" s="3" t="s">
        <v>221</v>
      </c>
      <c r="E62" s="47"/>
      <c r="F62" s="3">
        <v>5.87</v>
      </c>
    </row>
    <row r="63" spans="1:6" ht="15">
      <c r="A63" s="11" t="s">
        <v>9</v>
      </c>
      <c r="B63" s="48" t="s">
        <v>10</v>
      </c>
      <c r="C63" s="13" t="s">
        <v>11</v>
      </c>
      <c r="D63" s="14" t="s">
        <v>12</v>
      </c>
      <c r="E63" s="49" t="s">
        <v>13</v>
      </c>
      <c r="F63" s="50"/>
    </row>
    <row r="64" spans="1:6" ht="15">
      <c r="A64" s="16">
        <v>1</v>
      </c>
      <c r="B64" s="19">
        <v>225</v>
      </c>
      <c r="C64" s="18" t="str">
        <f>IF(OR($B64=0,$B64=""),"",VLOOKUP($B64,females,2,FALSE))</f>
        <v>Rhiannon Larsen</v>
      </c>
      <c r="D64" s="18" t="str">
        <f>IF(OR($B64=0,$B64=""),"",VLOOKUP($B64,females,3,FALSE))</f>
        <v>Bracknell AC</v>
      </c>
      <c r="E64" s="4">
        <v>4.44</v>
      </c>
      <c r="F64" s="5">
        <f>IF(E64="","",IF(E64&lt;F62,"","CBP"))</f>
      </c>
    </row>
    <row r="65" spans="1:6" ht="15">
      <c r="A65" s="16"/>
      <c r="B65" s="75"/>
      <c r="C65" s="18"/>
      <c r="D65" s="18"/>
      <c r="E65" s="55"/>
      <c r="F65" s="50"/>
    </row>
    <row r="66" spans="1:6" ht="15">
      <c r="A66" s="44" t="s">
        <v>5</v>
      </c>
      <c r="B66" s="45" t="s">
        <v>222</v>
      </c>
      <c r="C66" s="46"/>
      <c r="D66" s="3" t="s">
        <v>223</v>
      </c>
      <c r="E66" s="47"/>
      <c r="F66" s="74">
        <v>12.3</v>
      </c>
    </row>
    <row r="67" spans="1:6" ht="15">
      <c r="A67" s="11" t="s">
        <v>9</v>
      </c>
      <c r="B67" s="48" t="s">
        <v>10</v>
      </c>
      <c r="C67" s="13" t="s">
        <v>11</v>
      </c>
      <c r="D67" s="14" t="s">
        <v>12</v>
      </c>
      <c r="E67" s="49" t="s">
        <v>13</v>
      </c>
      <c r="F67" s="84"/>
    </row>
    <row r="68" spans="1:6" ht="15">
      <c r="A68" s="16" t="s">
        <v>5</v>
      </c>
      <c r="B68" s="51" t="s">
        <v>5</v>
      </c>
      <c r="C68" s="52" t="s">
        <v>224</v>
      </c>
      <c r="D68" s="52" t="s">
        <v>5</v>
      </c>
      <c r="E68" s="4" t="s">
        <v>5</v>
      </c>
      <c r="F68" s="53" t="s">
        <v>5</v>
      </c>
    </row>
    <row r="69" spans="1:6" ht="15">
      <c r="A69" s="16"/>
      <c r="B69" s="51"/>
      <c r="C69" s="52"/>
      <c r="D69" s="52"/>
      <c r="F69" s="53"/>
    </row>
    <row r="70" spans="1:6" ht="15">
      <c r="A70" s="44" t="s">
        <v>5</v>
      </c>
      <c r="B70" s="45" t="s">
        <v>225</v>
      </c>
      <c r="C70" s="46"/>
      <c r="D70" s="3" t="s">
        <v>226</v>
      </c>
      <c r="E70" s="47"/>
      <c r="F70" s="74">
        <v>2.9</v>
      </c>
    </row>
    <row r="71" spans="1:6" ht="15">
      <c r="A71" s="11" t="s">
        <v>9</v>
      </c>
      <c r="B71" s="48" t="s">
        <v>10</v>
      </c>
      <c r="C71" s="13" t="s">
        <v>11</v>
      </c>
      <c r="D71" s="14" t="s">
        <v>12</v>
      </c>
      <c r="E71" s="49" t="s">
        <v>13</v>
      </c>
      <c r="F71" s="50"/>
    </row>
    <row r="72" spans="1:6" ht="15">
      <c r="A72" s="16">
        <v>1</v>
      </c>
      <c r="B72" s="19">
        <v>135</v>
      </c>
      <c r="C72" s="18" t="str">
        <f>IF(OR($B72=0,$B72=""),"",VLOOKUP($B72,females,2,FALSE))</f>
        <v>Emily Macdonald</v>
      </c>
      <c r="D72" s="18" t="str">
        <f>IF(OR($B72=0,$B72=""),"",VLOOKUP($B72,females,3,FALSE))</f>
        <v>Bracknell AC</v>
      </c>
      <c r="E72" s="4">
        <v>3.4</v>
      </c>
      <c r="F72" s="5" t="str">
        <f>IF(E72="","",IF(E72&lt;F70,"","CBP"))</f>
        <v>CBP</v>
      </c>
    </row>
    <row r="73" spans="1:5" ht="15">
      <c r="A73" s="38">
        <v>2</v>
      </c>
      <c r="B73" s="19">
        <v>228</v>
      </c>
      <c r="C73" s="18" t="str">
        <f>IF(OR($B73=0,$B73=""),"",VLOOKUP($B73,females,2,FALSE))</f>
        <v>Isabel Deacon</v>
      </c>
      <c r="D73" s="18" t="str">
        <f>IF(OR($B73=0,$B73=""),"",VLOOKUP($B73,females,3,FALSE))</f>
        <v>Bracknell AC</v>
      </c>
      <c r="E73" s="4">
        <v>3.1</v>
      </c>
    </row>
    <row r="74" spans="1:5" ht="15">
      <c r="A74" s="38">
        <v>3</v>
      </c>
      <c r="B74" s="19">
        <v>157</v>
      </c>
      <c r="C74" s="18" t="str">
        <f>IF(OR($B74=0,$B74=""),"",VLOOKUP($B74,females,2,FALSE))</f>
        <v>Emily Glanville</v>
      </c>
      <c r="D74" s="18" t="str">
        <f>IF(OR($B74=0,$B74=""),"",VLOOKUP($B74,females,3,FALSE))</f>
        <v>Reading AC</v>
      </c>
      <c r="E74" s="4">
        <v>3</v>
      </c>
    </row>
    <row r="75" spans="1:5" ht="15">
      <c r="A75" s="38">
        <v>4</v>
      </c>
      <c r="B75" s="19">
        <v>151</v>
      </c>
      <c r="C75" s="18" t="str">
        <f>IF(OR($B75=0,$B75=""),"",VLOOKUP($B75,females,2,FALSE))</f>
        <v>Julia Freeman</v>
      </c>
      <c r="D75" s="18" t="str">
        <f>IF(OR($B75=0,$B75=""),"",VLOOKUP($B75,females,3,FALSE))</f>
        <v>WSEH AC</v>
      </c>
      <c r="E75" s="4">
        <v>2.9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J12" sqref="J12:J13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22.421875" style="69" customWidth="1"/>
    <col min="5" max="5" width="13.421875" style="4" customWidth="1"/>
    <col min="6" max="6" width="7.57421875" style="3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227</v>
      </c>
    </row>
    <row r="4" ht="15">
      <c r="A4" s="66"/>
    </row>
    <row r="6" spans="1:6" ht="15">
      <c r="A6" s="30" t="s">
        <v>5</v>
      </c>
      <c r="B6" s="68" t="s">
        <v>228</v>
      </c>
      <c r="D6" s="69" t="s">
        <v>229</v>
      </c>
      <c r="F6" s="78">
        <v>10.7</v>
      </c>
    </row>
    <row r="7" spans="1:6" ht="15">
      <c r="A7" s="72"/>
      <c r="B7" s="68"/>
      <c r="D7" s="10" t="s">
        <v>193</v>
      </c>
      <c r="E7" s="31" t="s">
        <v>5</v>
      </c>
      <c r="F7" s="78"/>
    </row>
    <row r="8" spans="1:5" ht="15">
      <c r="A8" s="33" t="s">
        <v>9</v>
      </c>
      <c r="B8" s="34" t="s">
        <v>10</v>
      </c>
      <c r="C8" s="35" t="s">
        <v>11</v>
      </c>
      <c r="D8" s="36" t="s">
        <v>12</v>
      </c>
      <c r="E8" s="28" t="s">
        <v>13</v>
      </c>
    </row>
    <row r="9" spans="1:6" ht="15">
      <c r="A9" s="38" t="s">
        <v>5</v>
      </c>
      <c r="B9" s="51" t="s">
        <v>5</v>
      </c>
      <c r="C9" s="52" t="s">
        <v>194</v>
      </c>
      <c r="D9" s="52" t="s">
        <v>5</v>
      </c>
      <c r="E9" s="4" t="s">
        <v>5</v>
      </c>
      <c r="F9" s="40">
        <f>IF(E9="","",IF(E9&gt;F6,"","CBP"))</f>
      </c>
    </row>
    <row r="10" spans="1:6" ht="15">
      <c r="A10" s="38" t="s">
        <v>5</v>
      </c>
      <c r="B10" s="81" t="s">
        <v>5</v>
      </c>
      <c r="C10" s="52" t="s">
        <v>5</v>
      </c>
      <c r="D10" s="52" t="s">
        <v>5</v>
      </c>
      <c r="E10" s="29" t="s">
        <v>5</v>
      </c>
      <c r="F10" s="40"/>
    </row>
    <row r="12" spans="1:6" ht="15">
      <c r="A12" s="30" t="s">
        <v>5</v>
      </c>
      <c r="B12" s="68" t="s">
        <v>230</v>
      </c>
      <c r="D12" s="69" t="s">
        <v>231</v>
      </c>
      <c r="F12" s="69">
        <v>21.9</v>
      </c>
    </row>
    <row r="13" spans="1:6" ht="15">
      <c r="A13" s="72"/>
      <c r="B13" s="68"/>
      <c r="D13" s="69" t="s">
        <v>232</v>
      </c>
      <c r="F13" s="69">
        <v>21.9</v>
      </c>
    </row>
    <row r="14" spans="1:6" ht="15">
      <c r="A14" s="72"/>
      <c r="B14" s="68"/>
      <c r="D14" s="10" t="s">
        <v>18</v>
      </c>
      <c r="E14" s="31" t="s">
        <v>5</v>
      </c>
      <c r="F14" s="69"/>
    </row>
    <row r="15" spans="1:5" ht="15">
      <c r="A15" s="33" t="s">
        <v>9</v>
      </c>
      <c r="B15" s="34" t="s">
        <v>10</v>
      </c>
      <c r="C15" s="35" t="s">
        <v>11</v>
      </c>
      <c r="D15" s="36" t="s">
        <v>12</v>
      </c>
      <c r="E15" s="28" t="s">
        <v>13</v>
      </c>
    </row>
    <row r="16" spans="1:6" ht="15">
      <c r="A16" s="38">
        <v>1</v>
      </c>
      <c r="B16" s="51">
        <v>397</v>
      </c>
      <c r="C16" s="52" t="str">
        <f>IF(OR($B16=0,$B16=""),"",VLOOKUP($B16,males,2,FALSE))</f>
        <v>Alex Haydock-Wilson</v>
      </c>
      <c r="D16" s="52" t="str">
        <f>IF(OR($B16=0,$B16=""),"",VLOOKUP($B16,males,3,FALSE))</f>
        <v>WSEH AC</v>
      </c>
      <c r="E16" s="4">
        <v>22.28</v>
      </c>
      <c r="F16" s="40">
        <f>IF(E16="","",IF(E16&gt;F12,"","CBP"))</f>
      </c>
    </row>
    <row r="17" spans="1:5" ht="15">
      <c r="A17" s="38">
        <v>2</v>
      </c>
      <c r="B17" s="81">
        <v>389</v>
      </c>
      <c r="C17" s="52" t="str">
        <f>IF(OR($B17=0,$B17=""),"",VLOOKUP($B17,males,2,FALSE))</f>
        <v>Sam Russell</v>
      </c>
      <c r="D17" s="52" t="str">
        <f>IF(OR($B17=0,$B17=""),"",VLOOKUP($B17,males,3,FALSE))</f>
        <v>Bracknell AC</v>
      </c>
      <c r="E17" s="4">
        <v>24.43</v>
      </c>
    </row>
    <row r="18" spans="2:4" ht="15">
      <c r="B18" s="81"/>
      <c r="C18" s="52"/>
      <c r="D18" s="52"/>
    </row>
    <row r="19" spans="1:6" ht="15">
      <c r="A19" s="30" t="s">
        <v>5</v>
      </c>
      <c r="B19" s="68" t="s">
        <v>233</v>
      </c>
      <c r="D19" s="69" t="s">
        <v>196</v>
      </c>
      <c r="F19" s="78">
        <v>47</v>
      </c>
    </row>
    <row r="20" spans="1:5" ht="15">
      <c r="A20" s="33" t="s">
        <v>9</v>
      </c>
      <c r="B20" s="34" t="s">
        <v>10</v>
      </c>
      <c r="C20" s="35" t="s">
        <v>11</v>
      </c>
      <c r="D20" s="36" t="s">
        <v>12</v>
      </c>
      <c r="E20" s="28" t="s">
        <v>13</v>
      </c>
    </row>
    <row r="21" spans="1:6" ht="15">
      <c r="A21" s="38">
        <v>1</v>
      </c>
      <c r="B21" s="51">
        <v>397</v>
      </c>
      <c r="C21" s="52" t="str">
        <f>IF(OR($B21=0,$B21=""),"",VLOOKUP($B21,males,2,FALSE))</f>
        <v>Alex Haydock-Wilson</v>
      </c>
      <c r="D21" s="52" t="str">
        <f>IF(OR($B21=0,$B21=""),"",VLOOKUP($B21,males,3,FALSE))</f>
        <v>WSEH AC</v>
      </c>
      <c r="E21" s="4">
        <v>49.09</v>
      </c>
      <c r="F21" s="40">
        <f>IF(E21="","",IF(E21&gt;F19,"","CBP"))</f>
      </c>
    </row>
    <row r="22" spans="1:5" ht="15">
      <c r="A22" s="38">
        <v>2</v>
      </c>
      <c r="B22" s="81">
        <v>341</v>
      </c>
      <c r="C22" s="52" t="str">
        <f>IF(OR($B22=0,$B22=""),"",VLOOKUP($B22,males,2,FALSE))</f>
        <v>Conor Breslin</v>
      </c>
      <c r="D22" s="52" t="str">
        <f>IF(OR($B22=0,$B22=""),"",VLOOKUP($B22,males,3,FALSE))</f>
        <v>Bracknell AC</v>
      </c>
      <c r="E22" s="4">
        <v>50.13</v>
      </c>
    </row>
    <row r="23" spans="2:4" ht="15">
      <c r="B23" s="81"/>
      <c r="C23" s="52"/>
      <c r="D23" s="52"/>
    </row>
    <row r="24" spans="1:6" ht="15">
      <c r="A24" s="30" t="s">
        <v>5</v>
      </c>
      <c r="B24" s="68" t="s">
        <v>234</v>
      </c>
      <c r="D24" s="69" t="s">
        <v>235</v>
      </c>
      <c r="F24" s="32">
        <v>0.0012986111111111113</v>
      </c>
    </row>
    <row r="25" spans="1:5" ht="15">
      <c r="A25" s="33" t="s">
        <v>9</v>
      </c>
      <c r="B25" s="34" t="s">
        <v>10</v>
      </c>
      <c r="C25" s="35" t="s">
        <v>11</v>
      </c>
      <c r="D25" s="36" t="s">
        <v>12</v>
      </c>
      <c r="E25" s="28" t="s">
        <v>13</v>
      </c>
    </row>
    <row r="26" spans="1:6" ht="15">
      <c r="A26" s="38">
        <v>1</v>
      </c>
      <c r="B26" s="51">
        <v>435</v>
      </c>
      <c r="C26" s="52" t="str">
        <f>IF(OR($B26=0,$B26=""),"",VLOOKUP($B26,males,2,FALSE))</f>
        <v>Matthew Rawlings</v>
      </c>
      <c r="D26" s="52" t="str">
        <f>IF(OR($B26=0,$B26=""),"",VLOOKUP($B26,males,3,FALSE))</f>
        <v>Reading AC</v>
      </c>
      <c r="E26" s="39">
        <v>0.0013542824074074073</v>
      </c>
      <c r="F26" s="40">
        <f>IF(E26="","",IF(E26&gt;F24,"","CBP"))</f>
      </c>
    </row>
    <row r="27" spans="1:6" ht="15">
      <c r="A27" s="38">
        <v>2</v>
      </c>
      <c r="B27" s="51">
        <v>417</v>
      </c>
      <c r="C27" s="52" t="str">
        <f>IF(OR($B27=0,$B27=""),"",VLOOKUP($B27,males,2,FALSE))</f>
        <v>Ilias Hadeq</v>
      </c>
      <c r="D27" s="52" t="str">
        <f>IF(OR($B27=0,$B27=""),"",VLOOKUP($B27,males,3,FALSE))</f>
        <v>Bracknell AC</v>
      </c>
      <c r="E27" s="94">
        <v>0.001446412037037037</v>
      </c>
      <c r="F27" s="40"/>
    </row>
    <row r="28" spans="1:6" ht="15">
      <c r="A28" s="38">
        <v>3</v>
      </c>
      <c r="B28" s="51">
        <v>319</v>
      </c>
      <c r="C28" s="52" t="str">
        <f>IF(OR($B28=0,$B28=""),"",VLOOKUP($B28,males,2,FALSE))</f>
        <v>Martin Kopernicky</v>
      </c>
      <c r="D28" s="52" t="str">
        <f>IF(OR($B28=0,$B28=""),"",VLOOKUP($B28,males,3,FALSE))</f>
        <v>WSEH AC</v>
      </c>
      <c r="E28" s="94">
        <v>0.0015119212962962961</v>
      </c>
      <c r="F28" s="40"/>
    </row>
    <row r="30" spans="1:6" ht="15">
      <c r="A30" s="30" t="s">
        <v>5</v>
      </c>
      <c r="B30" s="68" t="s">
        <v>236</v>
      </c>
      <c r="D30" s="69" t="s">
        <v>237</v>
      </c>
      <c r="F30" s="32">
        <v>0.002695601851851852</v>
      </c>
    </row>
    <row r="31" spans="1:5" ht="15">
      <c r="A31" s="33" t="s">
        <v>9</v>
      </c>
      <c r="B31" s="34" t="s">
        <v>10</v>
      </c>
      <c r="C31" s="35" t="s">
        <v>11</v>
      </c>
      <c r="D31" s="36" t="s">
        <v>12</v>
      </c>
      <c r="E31" s="28" t="s">
        <v>13</v>
      </c>
    </row>
    <row r="32" spans="1:5" ht="15">
      <c r="A32" s="33"/>
      <c r="B32" s="34"/>
      <c r="C32" s="52" t="s">
        <v>194</v>
      </c>
      <c r="D32" s="36"/>
      <c r="E32" s="28"/>
    </row>
    <row r="34" spans="1:6" ht="15">
      <c r="A34" s="30" t="s">
        <v>5</v>
      </c>
      <c r="B34" s="68" t="s">
        <v>238</v>
      </c>
      <c r="D34" s="69" t="s">
        <v>239</v>
      </c>
      <c r="F34" s="78">
        <v>14.2</v>
      </c>
    </row>
    <row r="35" spans="1:6" ht="15">
      <c r="A35" s="72"/>
      <c r="B35" s="68"/>
      <c r="D35" s="10" t="s">
        <v>193</v>
      </c>
      <c r="E35" s="31"/>
      <c r="F35" s="78"/>
    </row>
    <row r="36" spans="1:5" ht="15">
      <c r="A36" s="33" t="s">
        <v>9</v>
      </c>
      <c r="B36" s="34" t="s">
        <v>10</v>
      </c>
      <c r="C36" s="35" t="s">
        <v>11</v>
      </c>
      <c r="D36" s="36" t="s">
        <v>12</v>
      </c>
      <c r="E36" s="28" t="s">
        <v>13</v>
      </c>
    </row>
    <row r="37" spans="1:6" ht="15">
      <c r="A37" s="38" t="s">
        <v>5</v>
      </c>
      <c r="B37" s="81" t="s">
        <v>5</v>
      </c>
      <c r="C37" s="52" t="s">
        <v>194</v>
      </c>
      <c r="D37" s="52" t="s">
        <v>5</v>
      </c>
      <c r="E37" s="4" t="s">
        <v>5</v>
      </c>
      <c r="F37" s="40">
        <f>IF(E37="","",IF(E37&gt;F34,"","CBP"))</f>
      </c>
    </row>
    <row r="38" spans="2:4" ht="15">
      <c r="B38" s="81"/>
      <c r="C38" s="52"/>
      <c r="D38" s="52"/>
    </row>
    <row r="39" spans="1:6" ht="15">
      <c r="A39" s="30" t="s">
        <v>5</v>
      </c>
      <c r="B39" s="68" t="s">
        <v>240</v>
      </c>
      <c r="D39" s="69" t="s">
        <v>241</v>
      </c>
      <c r="F39" s="78">
        <v>54</v>
      </c>
    </row>
    <row r="40" spans="1:5" ht="15">
      <c r="A40" s="33" t="s">
        <v>9</v>
      </c>
      <c r="B40" s="34" t="s">
        <v>10</v>
      </c>
      <c r="C40" s="35" t="s">
        <v>11</v>
      </c>
      <c r="D40" s="36" t="s">
        <v>12</v>
      </c>
      <c r="E40" s="28" t="s">
        <v>13</v>
      </c>
    </row>
    <row r="41" spans="1:6" ht="15">
      <c r="A41" s="38">
        <v>1</v>
      </c>
      <c r="B41" s="51">
        <v>401</v>
      </c>
      <c r="C41" s="52" t="str">
        <f>IF(OR($B41=0,$B41=""),"",VLOOKUP($B41,males,2,FALSE))</f>
        <v>Jack Millar</v>
      </c>
      <c r="D41" s="52" t="str">
        <f>IF(OR($B41=0,$B41=""),"",VLOOKUP($B41,males,3,FALSE))</f>
        <v>Reading AC</v>
      </c>
      <c r="E41" s="29">
        <v>58.86</v>
      </c>
      <c r="F41" s="40">
        <f>IF(E41="","",IF(E41&gt;F39,"","CBP"))</f>
      </c>
    </row>
    <row r="42" spans="1:6" ht="15">
      <c r="A42" s="38">
        <v>2</v>
      </c>
      <c r="B42" s="51">
        <v>418</v>
      </c>
      <c r="C42" s="52" t="str">
        <f>IF(OR($B42=0,$B42=""),"",VLOOKUP($B42,males,2,FALSE))</f>
        <v>Harry Henson</v>
      </c>
      <c r="D42" s="52" t="str">
        <f>IF(OR($B42=0,$B42=""),"",VLOOKUP($B42,males,3,FALSE))</f>
        <v>Bracknell AC</v>
      </c>
      <c r="E42" s="29">
        <v>58.98</v>
      </c>
      <c r="F42" s="40"/>
    </row>
    <row r="43" spans="2:4" ht="15">
      <c r="B43" s="81"/>
      <c r="C43" s="52"/>
      <c r="D43" s="52"/>
    </row>
    <row r="44" spans="1:6" ht="15">
      <c r="A44" s="61" t="s">
        <v>5</v>
      </c>
      <c r="B44" s="76" t="s">
        <v>242</v>
      </c>
      <c r="D44" s="69" t="s">
        <v>243</v>
      </c>
      <c r="E44" s="31"/>
      <c r="F44" s="69">
        <v>70.66</v>
      </c>
    </row>
    <row r="45" spans="1:5" ht="15">
      <c r="A45" s="33" t="s">
        <v>9</v>
      </c>
      <c r="B45" s="34" t="s">
        <v>10</v>
      </c>
      <c r="C45" s="35" t="s">
        <v>11</v>
      </c>
      <c r="D45" s="36" t="s">
        <v>12</v>
      </c>
      <c r="E45" s="28" t="s">
        <v>13</v>
      </c>
    </row>
    <row r="46" spans="1:6" ht="15">
      <c r="A46" s="16">
        <v>1</v>
      </c>
      <c r="B46" s="51">
        <v>308</v>
      </c>
      <c r="C46" s="52" t="str">
        <f>IF(OR($B46=0,$B46=""),"",VLOOKUP($B46,males,2,FALSE))</f>
        <v>Jake Norris</v>
      </c>
      <c r="D46" s="52" t="str">
        <f>IF(OR($B46=0,$B46=""),"",VLOOKUP($B46,males,3,FALSE))</f>
        <v>WSEH AC</v>
      </c>
      <c r="E46" s="4">
        <v>76.12</v>
      </c>
      <c r="F46" s="53" t="str">
        <f>IF(E46="","",IF(E46&lt;F44,"","CBP"))</f>
        <v>CBP</v>
      </c>
    </row>
    <row r="47" spans="1:6" ht="15">
      <c r="A47" s="16">
        <v>2</v>
      </c>
      <c r="B47" s="51">
        <v>339</v>
      </c>
      <c r="C47" s="52" t="str">
        <f>IF(OR($B47=0,$B47=""),"",VLOOKUP($B47,males,2,FALSE))</f>
        <v>Bayley Campbell</v>
      </c>
      <c r="D47" s="52" t="str">
        <f>IF(OR($B47=0,$B47=""),"",VLOOKUP($B47,males,3,FALSE))</f>
        <v>WSEH AC</v>
      </c>
      <c r="E47" s="4">
        <v>66.13</v>
      </c>
      <c r="F47" s="53"/>
    </row>
    <row r="48" spans="1:6" ht="15">
      <c r="A48" s="16">
        <v>3</v>
      </c>
      <c r="B48" s="51">
        <v>312</v>
      </c>
      <c r="C48" s="52" t="str">
        <f>IF(OR($B48=0,$B48=""),"",VLOOKUP($B48,males,2,FALSE))</f>
        <v>Oliver Hewitt</v>
      </c>
      <c r="D48" s="52" t="str">
        <f>IF(OR($B48=0,$B48=""),"",VLOOKUP($B48,males,3,FALSE))</f>
        <v>Newbury AC</v>
      </c>
      <c r="E48" s="4">
        <v>61.68</v>
      </c>
      <c r="F48" s="53"/>
    </row>
    <row r="49" spans="1:6" ht="15">
      <c r="A49" s="16">
        <v>4</v>
      </c>
      <c r="B49" s="51">
        <v>394</v>
      </c>
      <c r="C49" s="52" t="str">
        <f>IF(OR($B49=0,$B49=""),"",VLOOKUP($B49,males,2,FALSE))</f>
        <v>Alex Spratley-Kemp</v>
      </c>
      <c r="D49" s="52" t="str">
        <f>IF(OR($B49=0,$B49=""),"",VLOOKUP($B49,males,3,FALSE))</f>
        <v>Reading AC</v>
      </c>
      <c r="E49" s="4">
        <v>29.88</v>
      </c>
      <c r="F49" s="53"/>
    </row>
    <row r="50" spans="1:6" ht="15">
      <c r="A50" s="16"/>
      <c r="B50" s="51"/>
      <c r="C50" s="52"/>
      <c r="D50" s="52"/>
      <c r="F50" s="53"/>
    </row>
    <row r="51" spans="1:6" ht="15">
      <c r="A51" s="44" t="s">
        <v>5</v>
      </c>
      <c r="B51" s="45" t="s">
        <v>244</v>
      </c>
      <c r="C51" s="46"/>
      <c r="D51" s="3" t="s">
        <v>223</v>
      </c>
      <c r="E51" s="57"/>
      <c r="F51" s="74">
        <v>46</v>
      </c>
    </row>
    <row r="52" spans="1:6" ht="15">
      <c r="A52" s="11" t="s">
        <v>9</v>
      </c>
      <c r="B52" s="48" t="s">
        <v>10</v>
      </c>
      <c r="C52" s="13" t="s">
        <v>11</v>
      </c>
      <c r="D52" s="14" t="s">
        <v>12</v>
      </c>
      <c r="E52" s="59" t="s">
        <v>13</v>
      </c>
      <c r="F52" s="50"/>
    </row>
    <row r="53" spans="1:6" ht="15">
      <c r="A53" s="16">
        <v>1</v>
      </c>
      <c r="B53" s="51">
        <v>312</v>
      </c>
      <c r="C53" s="52" t="str">
        <f>IF(OR($B53=0,$B53=""),"",VLOOKUP($B53,males,2,FALSE))</f>
        <v>Oliver Hewitt</v>
      </c>
      <c r="D53" s="52" t="str">
        <f>IF(OR($B53=0,$B53=""),"",VLOOKUP($B53,males,3,FALSE))</f>
        <v>Newbury AC</v>
      </c>
      <c r="E53" s="4">
        <v>43.81</v>
      </c>
      <c r="F53" s="53">
        <f>IF(E53="","",IF(E53&lt;F51,"","CBP"))</f>
      </c>
    </row>
    <row r="54" spans="1:6" ht="15">
      <c r="A54" s="16">
        <v>2</v>
      </c>
      <c r="B54" s="51">
        <v>308</v>
      </c>
      <c r="C54" s="52" t="str">
        <f>IF(OR($B54=0,$B54=""),"",VLOOKUP($B54,males,2,FALSE))</f>
        <v>Jake Norris</v>
      </c>
      <c r="D54" s="52" t="str">
        <f>IF(OR($B54=0,$B54=""),"",VLOOKUP($B54,males,3,FALSE))</f>
        <v>WSEH AC</v>
      </c>
      <c r="E54" s="4">
        <v>41.96</v>
      </c>
      <c r="F54" s="53"/>
    </row>
    <row r="55" spans="1:6" ht="15">
      <c r="A55" s="16">
        <v>3</v>
      </c>
      <c r="B55" s="51">
        <v>394</v>
      </c>
      <c r="C55" s="52" t="str">
        <f>IF(OR($B55=0,$B55=""),"",VLOOKUP($B55,males,2,FALSE))</f>
        <v>Alex Spratley-Kemp</v>
      </c>
      <c r="D55" s="52" t="str">
        <f>IF(OR($B55=0,$B55=""),"",VLOOKUP($B55,males,3,FALSE))</f>
        <v>Reading AC</v>
      </c>
      <c r="E55" s="4">
        <v>30.65</v>
      </c>
      <c r="F55" s="53"/>
    </row>
    <row r="56" spans="1:6" ht="15">
      <c r="A56" s="16"/>
      <c r="B56" s="51"/>
      <c r="C56" s="52"/>
      <c r="D56" s="52"/>
      <c r="F56" s="53"/>
    </row>
    <row r="57" spans="1:6" ht="15">
      <c r="A57" s="44" t="s">
        <v>5</v>
      </c>
      <c r="B57" s="45" t="s">
        <v>245</v>
      </c>
      <c r="C57" s="46"/>
      <c r="D57" s="3" t="s">
        <v>223</v>
      </c>
      <c r="E57" s="57"/>
      <c r="F57" s="74">
        <v>16.95</v>
      </c>
    </row>
    <row r="58" spans="1:6" ht="15">
      <c r="A58" s="11" t="s">
        <v>9</v>
      </c>
      <c r="B58" s="48" t="s">
        <v>10</v>
      </c>
      <c r="C58" s="13" t="s">
        <v>11</v>
      </c>
      <c r="D58" s="14" t="s">
        <v>12</v>
      </c>
      <c r="E58" s="59" t="s">
        <v>13</v>
      </c>
      <c r="F58" s="50"/>
    </row>
    <row r="59" spans="1:6" ht="15">
      <c r="A59" s="16">
        <v>1</v>
      </c>
      <c r="B59" s="51">
        <v>312</v>
      </c>
      <c r="C59" s="52" t="str">
        <f>IF(OR($B59=0,$B59=""),"",VLOOKUP($B59,males,2,FALSE))</f>
        <v>Oliver Hewitt</v>
      </c>
      <c r="D59" s="52" t="str">
        <f>IF(OR($B59=0,$B59=""),"",VLOOKUP($B59,males,3,FALSE))</f>
        <v>Newbury AC</v>
      </c>
      <c r="E59" s="4">
        <v>12.69</v>
      </c>
      <c r="F59" s="53">
        <f>IF(E59="","",IF(E59&lt;F57,"","CBP"))</f>
      </c>
    </row>
    <row r="60" spans="1:6" ht="15">
      <c r="A60" s="16">
        <v>2</v>
      </c>
      <c r="B60" s="51">
        <v>394</v>
      </c>
      <c r="C60" s="52" t="str">
        <f>IF(OR($B60=0,$B60=""),"",VLOOKUP($B60,males,2,FALSE))</f>
        <v>Alex Spratley-Kemp</v>
      </c>
      <c r="D60" s="52" t="str">
        <f>IF(OR($B60=0,$B60=""),"",VLOOKUP($B60,males,3,FALSE))</f>
        <v>Reading AC</v>
      </c>
      <c r="E60" s="4">
        <v>11.98</v>
      </c>
      <c r="F60" s="53"/>
    </row>
    <row r="61" spans="1:6" ht="15">
      <c r="A61" s="16">
        <v>3</v>
      </c>
      <c r="B61" s="51">
        <v>389</v>
      </c>
      <c r="C61" s="52" t="str">
        <f>IF(OR($B61=0,$B61=""),"",VLOOKUP($B61,males,2,FALSE))</f>
        <v>Sam Russell</v>
      </c>
      <c r="D61" s="52" t="str">
        <f>IF(OR($B61=0,$B61=""),"",VLOOKUP($B61,males,3,FALSE))</f>
        <v>Bracknell AC</v>
      </c>
      <c r="E61" s="4">
        <v>9.46</v>
      </c>
      <c r="F61" s="53"/>
    </row>
    <row r="62" spans="1:6" ht="15">
      <c r="A62" s="16" t="s">
        <v>5</v>
      </c>
      <c r="B62" s="51"/>
      <c r="C62" s="52">
        <f>IF(OR($B62=0,$B62=""),"",VLOOKUP($B62,males,2,FALSE))</f>
      </c>
      <c r="D62" s="52">
        <f>IF(OR($B62=0,$B62=""),"",VLOOKUP($B62,males,3,FALSE))</f>
      </c>
      <c r="F62" s="50"/>
    </row>
    <row r="63" spans="1:6" ht="15">
      <c r="A63" s="44" t="s">
        <v>5</v>
      </c>
      <c r="B63" s="45" t="s">
        <v>246</v>
      </c>
      <c r="C63" s="46"/>
      <c r="D63" s="3" t="s">
        <v>223</v>
      </c>
      <c r="E63" s="57" t="s">
        <v>5</v>
      </c>
      <c r="F63" s="74">
        <v>57.94</v>
      </c>
    </row>
    <row r="64" spans="1:6" ht="15">
      <c r="A64" s="11" t="s">
        <v>9</v>
      </c>
      <c r="B64" s="48" t="s">
        <v>10</v>
      </c>
      <c r="C64" s="13" t="s">
        <v>11</v>
      </c>
      <c r="D64" s="14" t="s">
        <v>12</v>
      </c>
      <c r="E64" s="59" t="s">
        <v>13</v>
      </c>
      <c r="F64" s="50"/>
    </row>
    <row r="65" spans="1:6" ht="15">
      <c r="A65" s="16">
        <v>1</v>
      </c>
      <c r="B65" s="51">
        <v>308</v>
      </c>
      <c r="C65" s="52" t="str">
        <f>IF(OR($B65=0,$B65=""),"",VLOOKUP($B65,males,2,FALSE))</f>
        <v>Jake Norris</v>
      </c>
      <c r="D65" s="52" t="str">
        <f>IF(OR($B65=0,$B65=""),"",VLOOKUP($B65,males,3,FALSE))</f>
        <v>WSEH AC</v>
      </c>
      <c r="E65" s="4">
        <v>42.91</v>
      </c>
      <c r="F65" s="53">
        <f>IF(E65="","",IF(E65&lt;F63,"","CBP"))</f>
      </c>
    </row>
    <row r="66" spans="1:6" ht="15">
      <c r="A66" s="16">
        <v>2</v>
      </c>
      <c r="B66" s="51">
        <v>338</v>
      </c>
      <c r="C66" s="52" t="str">
        <f>IF(OR($B66=0,$B66=""),"",VLOOKUP($B66,males,2,FALSE))</f>
        <v>Elliott Thorne</v>
      </c>
      <c r="D66" s="52" t="str">
        <f>IF(OR($B66=0,$B66=""),"",VLOOKUP($B66,males,3,FALSE))</f>
        <v>Slough Junior AC</v>
      </c>
      <c r="E66" s="4">
        <v>41.23</v>
      </c>
      <c r="F66" s="53"/>
    </row>
    <row r="67" spans="1:6" ht="15">
      <c r="A67" s="16"/>
      <c r="B67" s="51"/>
      <c r="C67" s="52"/>
      <c r="D67" s="52"/>
      <c r="F67" s="53"/>
    </row>
    <row r="68" spans="1:6" ht="15">
      <c r="A68" s="44" t="s">
        <v>5</v>
      </c>
      <c r="B68" s="45" t="s">
        <v>247</v>
      </c>
      <c r="C68" s="46"/>
      <c r="D68" s="3" t="s">
        <v>248</v>
      </c>
      <c r="E68" s="57"/>
      <c r="F68" s="74">
        <v>2.08</v>
      </c>
    </row>
    <row r="69" spans="1:6" ht="15">
      <c r="A69" s="11" t="s">
        <v>9</v>
      </c>
      <c r="B69" s="48" t="s">
        <v>10</v>
      </c>
      <c r="C69" s="13" t="s">
        <v>11</v>
      </c>
      <c r="D69" s="14" t="s">
        <v>12</v>
      </c>
      <c r="E69" s="59" t="s">
        <v>13</v>
      </c>
      <c r="F69" s="50"/>
    </row>
    <row r="70" spans="1:6" ht="15">
      <c r="A70" s="16" t="s">
        <v>5</v>
      </c>
      <c r="B70" s="51" t="s">
        <v>5</v>
      </c>
      <c r="C70" s="52" t="s">
        <v>224</v>
      </c>
      <c r="D70" s="52" t="s">
        <v>5</v>
      </c>
      <c r="E70" s="4" t="s">
        <v>5</v>
      </c>
      <c r="F70" s="53" t="s">
        <v>5</v>
      </c>
    </row>
    <row r="71" spans="1:6" ht="15">
      <c r="A71" s="16" t="s">
        <v>5</v>
      </c>
      <c r="B71" s="51" t="s">
        <v>5</v>
      </c>
      <c r="C71" s="52" t="s">
        <v>5</v>
      </c>
      <c r="D71" s="52" t="s">
        <v>5</v>
      </c>
      <c r="E71" s="4" t="s">
        <v>5</v>
      </c>
      <c r="F71" s="53"/>
    </row>
    <row r="72" spans="1:6" ht="15">
      <c r="A72" s="16"/>
      <c r="B72" s="51"/>
      <c r="C72" s="52"/>
      <c r="D72" s="52"/>
      <c r="F72" s="53"/>
    </row>
    <row r="73" spans="1:6" ht="15">
      <c r="A73" s="44" t="s">
        <v>5</v>
      </c>
      <c r="B73" s="45" t="s">
        <v>249</v>
      </c>
      <c r="C73" s="46"/>
      <c r="D73" s="3" t="s">
        <v>250</v>
      </c>
      <c r="E73" s="57"/>
      <c r="F73" s="74">
        <v>7</v>
      </c>
    </row>
    <row r="74" spans="1:6" ht="15">
      <c r="A74" s="11" t="s">
        <v>9</v>
      </c>
      <c r="B74" s="48" t="s">
        <v>10</v>
      </c>
      <c r="C74" s="13" t="s">
        <v>11</v>
      </c>
      <c r="D74" s="14" t="s">
        <v>12</v>
      </c>
      <c r="E74" s="59" t="s">
        <v>13</v>
      </c>
      <c r="F74" s="50"/>
    </row>
    <row r="75" spans="1:6" ht="15">
      <c r="A75" s="16">
        <v>1</v>
      </c>
      <c r="B75" s="51">
        <v>389</v>
      </c>
      <c r="C75" s="52" t="str">
        <f>IF(OR($B75=0,$B75=""),"",VLOOKUP($B75,males,2,FALSE))</f>
        <v>Sam Russell</v>
      </c>
      <c r="D75" s="52" t="str">
        <f>IF(OR($B75=0,$B75=""),"",VLOOKUP($B75,males,3,FALSE))</f>
        <v>Bracknell AC</v>
      </c>
      <c r="E75" s="4">
        <v>5.59</v>
      </c>
      <c r="F75" s="53">
        <f>IF(E75="","",IF(E75&lt;F73,"","CBP"))</f>
      </c>
    </row>
    <row r="76" spans="1:6" ht="15">
      <c r="A76" s="16"/>
      <c r="B76" s="51"/>
      <c r="C76" s="52"/>
      <c r="D76" s="52"/>
      <c r="F76" s="53"/>
    </row>
    <row r="77" spans="1:6" ht="15">
      <c r="A77" s="44" t="s">
        <v>5</v>
      </c>
      <c r="B77" s="45" t="s">
        <v>251</v>
      </c>
      <c r="C77" s="46"/>
      <c r="D77" s="3" t="s">
        <v>223</v>
      </c>
      <c r="E77" s="57"/>
      <c r="F77" s="74">
        <v>14.95</v>
      </c>
    </row>
    <row r="78" spans="1:6" ht="15">
      <c r="A78" s="11" t="s">
        <v>9</v>
      </c>
      <c r="B78" s="48" t="s">
        <v>10</v>
      </c>
      <c r="C78" s="13" t="s">
        <v>11</v>
      </c>
      <c r="D78" s="14" t="s">
        <v>12</v>
      </c>
      <c r="E78" s="59" t="s">
        <v>13</v>
      </c>
      <c r="F78" s="50"/>
    </row>
    <row r="79" spans="1:6" ht="15">
      <c r="A79" s="16" t="s">
        <v>5</v>
      </c>
      <c r="B79" s="51" t="s">
        <v>5</v>
      </c>
      <c r="C79" s="52" t="s">
        <v>194</v>
      </c>
      <c r="D79" s="52" t="s">
        <v>5</v>
      </c>
      <c r="E79" s="4" t="s">
        <v>5</v>
      </c>
      <c r="F79" s="53" t="s">
        <v>5</v>
      </c>
    </row>
    <row r="81" spans="1:6" ht="15">
      <c r="A81" s="44" t="s">
        <v>5</v>
      </c>
      <c r="B81" s="45" t="s">
        <v>252</v>
      </c>
      <c r="C81" s="46"/>
      <c r="D81" s="3" t="s">
        <v>253</v>
      </c>
      <c r="E81" s="57"/>
      <c r="F81" s="74">
        <v>4.3</v>
      </c>
    </row>
    <row r="82" spans="1:6" ht="15">
      <c r="A82" s="11" t="s">
        <v>9</v>
      </c>
      <c r="B82" s="48" t="s">
        <v>10</v>
      </c>
      <c r="C82" s="13" t="s">
        <v>11</v>
      </c>
      <c r="D82" s="14" t="s">
        <v>12</v>
      </c>
      <c r="E82" s="59" t="s">
        <v>13</v>
      </c>
      <c r="F82" s="50"/>
    </row>
    <row r="83" spans="1:6" ht="15">
      <c r="A83" s="16">
        <v>1</v>
      </c>
      <c r="B83" s="51">
        <v>454</v>
      </c>
      <c r="C83" s="52" t="s">
        <v>254</v>
      </c>
      <c r="D83" s="52" t="s">
        <v>49</v>
      </c>
      <c r="E83" s="4">
        <v>2.7</v>
      </c>
      <c r="F83" s="53">
        <f>IF(E83="","",IF(E83&lt;F81,"","CBP"))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19.00390625" style="69" customWidth="1"/>
    <col min="5" max="5" width="14.28125" style="4" customWidth="1"/>
    <col min="6" max="6" width="7.28125" style="3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255</v>
      </c>
    </row>
    <row r="4" ht="15">
      <c r="A4" s="66"/>
    </row>
    <row r="6" spans="1:6" ht="15">
      <c r="A6" s="67" t="s">
        <v>5</v>
      </c>
      <c r="B6" s="68" t="s">
        <v>256</v>
      </c>
      <c r="D6" s="69" t="s">
        <v>257</v>
      </c>
      <c r="F6" s="69">
        <v>11.6</v>
      </c>
    </row>
    <row r="7" spans="1:6" ht="15">
      <c r="A7" s="70"/>
      <c r="B7" s="68"/>
      <c r="D7" s="10" t="s">
        <v>161</v>
      </c>
      <c r="E7" s="27" t="s">
        <v>5</v>
      </c>
      <c r="F7" s="69"/>
    </row>
    <row r="8" spans="1:5" ht="15">
      <c r="A8" s="33" t="s">
        <v>9</v>
      </c>
      <c r="B8" s="34" t="s">
        <v>10</v>
      </c>
      <c r="C8" s="35" t="s">
        <v>11</v>
      </c>
      <c r="D8" s="36" t="s">
        <v>12</v>
      </c>
      <c r="E8" s="28" t="s">
        <v>13</v>
      </c>
    </row>
    <row r="9" spans="1:6" ht="15">
      <c r="A9" s="38">
        <v>1</v>
      </c>
      <c r="B9" s="81">
        <v>189</v>
      </c>
      <c r="C9" s="52" t="str">
        <f>IF(OR($B9=0,$B9=""),"",VLOOKUP($B9,females,2,FALSE))</f>
        <v>Harriet Jones</v>
      </c>
      <c r="D9" s="52" t="str">
        <f>IF(OR($B9=0,$B9=""),"",VLOOKUP($B9,females,3,FALSE))</f>
        <v>WSEH AC</v>
      </c>
      <c r="E9" s="4">
        <v>12.39</v>
      </c>
      <c r="F9" s="40">
        <f>IF(E9="","",IF(E9&gt;F6,"","CBP"))</f>
      </c>
    </row>
    <row r="10" spans="1:5" ht="15">
      <c r="A10" s="38">
        <v>2</v>
      </c>
      <c r="B10" s="81">
        <v>3</v>
      </c>
      <c r="C10" s="52" t="str">
        <f>IF(OR($B10=0,$B10=""),"",VLOOKUP($B10,females,2,FALSE))</f>
        <v>Jessica Armah</v>
      </c>
      <c r="D10" s="52" t="str">
        <f>IF(OR($B10=0,$B10=""),"",VLOOKUP($B10,females,3,FALSE))</f>
        <v>WSEH AC</v>
      </c>
      <c r="E10" s="4">
        <v>12.51</v>
      </c>
    </row>
    <row r="11" spans="1:5" ht="15">
      <c r="A11" s="38">
        <v>3</v>
      </c>
      <c r="B11" s="81">
        <v>199</v>
      </c>
      <c r="C11" s="52" t="str">
        <f>IF(OR($B11=0,$B11=""),"",VLOOKUP($B11,females,2,FALSE))</f>
        <v>Natasha Norris</v>
      </c>
      <c r="D11" s="52" t="str">
        <f>IF(OR($B11=0,$B11=""),"",VLOOKUP($B11,females,3,FALSE))</f>
        <v>Bracknell AC</v>
      </c>
      <c r="E11" s="4">
        <v>13.38</v>
      </c>
    </row>
    <row r="12" spans="1:5" ht="15">
      <c r="A12" s="38">
        <v>4</v>
      </c>
      <c r="B12" s="81">
        <v>173</v>
      </c>
      <c r="C12" s="52" t="str">
        <f>IF(OR($B12=0,$B12=""),"",VLOOKUP($B12,females,2,FALSE))</f>
        <v>Imogen Cook</v>
      </c>
      <c r="D12" s="52" t="str">
        <f>IF(OR($B12=0,$B12=""),"",VLOOKUP($B12,females,3,FALSE))</f>
        <v>Bracknell AC</v>
      </c>
      <c r="E12" s="4">
        <v>13.76</v>
      </c>
    </row>
    <row r="13" spans="2:5" ht="15">
      <c r="B13" s="81"/>
      <c r="C13" s="52"/>
      <c r="D13" s="52"/>
      <c r="E13" s="7" t="s">
        <v>258</v>
      </c>
    </row>
    <row r="14" spans="1:6" ht="15">
      <c r="A14" s="30" t="s">
        <v>5</v>
      </c>
      <c r="B14" s="68" t="s">
        <v>259</v>
      </c>
      <c r="D14" s="69" t="s">
        <v>260</v>
      </c>
      <c r="F14" s="69">
        <v>23.5</v>
      </c>
    </row>
    <row r="15" spans="1:6" ht="15">
      <c r="A15" s="72"/>
      <c r="B15" s="68"/>
      <c r="D15" s="10" t="s">
        <v>261</v>
      </c>
      <c r="E15" s="27" t="s">
        <v>5</v>
      </c>
      <c r="F15" s="69"/>
    </row>
    <row r="16" spans="1:5" ht="15">
      <c r="A16" s="33" t="s">
        <v>9</v>
      </c>
      <c r="B16" s="34" t="s">
        <v>10</v>
      </c>
      <c r="C16" s="35" t="s">
        <v>11</v>
      </c>
      <c r="D16" s="36" t="s">
        <v>12</v>
      </c>
      <c r="E16" s="28" t="s">
        <v>13</v>
      </c>
    </row>
    <row r="17" spans="1:6" ht="15">
      <c r="A17" s="38">
        <v>1</v>
      </c>
      <c r="B17" s="95">
        <v>3</v>
      </c>
      <c r="C17" s="52" t="str">
        <f>IF(OR($B17=0,$B17=""),"",VLOOKUP($B17,females,2,FALSE))</f>
        <v>Jessica Armah</v>
      </c>
      <c r="D17" s="52" t="str">
        <f>IF(OR($B17=0,$B17=""),"",VLOOKUP($B17,females,3,FALSE))</f>
        <v>WSEH AC</v>
      </c>
      <c r="E17" s="4">
        <v>25.43</v>
      </c>
      <c r="F17" s="40">
        <f>IF(E17="","",IF(E17&gt;F14,"","CBP"))</f>
      </c>
    </row>
    <row r="18" spans="1:5" ht="15">
      <c r="A18" s="38">
        <v>2</v>
      </c>
      <c r="B18" s="81">
        <v>189</v>
      </c>
      <c r="C18" s="52" t="str">
        <f>IF(OR($B18=0,$B18=""),"",VLOOKUP($B18,females,2,FALSE))</f>
        <v>Harriet Jones</v>
      </c>
      <c r="D18" s="52" t="str">
        <f>IF(OR($B18=0,$B18=""),"",VLOOKUP($B18,females,3,FALSE))</f>
        <v>WSEH AC</v>
      </c>
      <c r="E18" s="4">
        <v>25.63</v>
      </c>
    </row>
    <row r="19" spans="1:5" ht="15">
      <c r="A19" s="38">
        <v>3</v>
      </c>
      <c r="B19" s="81">
        <v>266</v>
      </c>
      <c r="C19" s="52" t="s">
        <v>262</v>
      </c>
      <c r="D19" s="52" t="s">
        <v>14</v>
      </c>
      <c r="E19" s="4">
        <v>26.28</v>
      </c>
    </row>
    <row r="20" spans="1:5" ht="15">
      <c r="A20" s="38">
        <v>5</v>
      </c>
      <c r="B20" s="81">
        <v>214</v>
      </c>
      <c r="C20" s="52" t="str">
        <f>IF(OR($B20=0,$B20=""),"",VLOOKUP($B20,females,2,FALSE))</f>
        <v>Lauren Shaw</v>
      </c>
      <c r="D20" s="52" t="str">
        <f>IF(OR($B20=0,$B20=""),"",VLOOKUP($B20,females,3,FALSE))</f>
        <v>Bracknell AC</v>
      </c>
      <c r="E20" s="4" t="s">
        <v>162</v>
      </c>
    </row>
    <row r="21" spans="2:5" ht="15">
      <c r="B21" s="81"/>
      <c r="C21" s="52"/>
      <c r="D21" s="52"/>
      <c r="E21" s="7"/>
    </row>
    <row r="22" spans="1:6" ht="15">
      <c r="A22" s="30" t="s">
        <v>5</v>
      </c>
      <c r="B22" s="68" t="s">
        <v>263</v>
      </c>
      <c r="D22" s="69" t="s">
        <v>264</v>
      </c>
      <c r="F22" s="78">
        <v>56.5</v>
      </c>
    </row>
    <row r="23" spans="1:5" ht="15">
      <c r="A23" s="33" t="s">
        <v>9</v>
      </c>
      <c r="B23" s="34" t="s">
        <v>10</v>
      </c>
      <c r="C23" s="35" t="s">
        <v>11</v>
      </c>
      <c r="D23" s="36" t="s">
        <v>12</v>
      </c>
      <c r="E23" s="28" t="s">
        <v>13</v>
      </c>
    </row>
    <row r="24" spans="1:5" ht="15">
      <c r="A24" s="33"/>
      <c r="B24" s="34"/>
      <c r="C24" s="35" t="s">
        <v>224</v>
      </c>
      <c r="D24" s="36"/>
      <c r="E24" s="28"/>
    </row>
    <row r="25" spans="1:5" ht="15">
      <c r="A25" s="33"/>
      <c r="B25" s="34"/>
      <c r="C25" s="35"/>
      <c r="D25" s="36"/>
      <c r="E25" s="28"/>
    </row>
    <row r="26" spans="1:6" ht="15">
      <c r="A26" s="30" t="s">
        <v>5</v>
      </c>
      <c r="B26" s="68" t="s">
        <v>265</v>
      </c>
      <c r="D26" s="69" t="s">
        <v>266</v>
      </c>
      <c r="F26" s="32">
        <v>0.0014606481481481482</v>
      </c>
    </row>
    <row r="27" spans="1:5" ht="15">
      <c r="A27" s="33" t="s">
        <v>9</v>
      </c>
      <c r="B27" s="34" t="s">
        <v>10</v>
      </c>
      <c r="C27" s="35" t="s">
        <v>11</v>
      </c>
      <c r="D27" s="36" t="s">
        <v>12</v>
      </c>
      <c r="E27" s="28" t="s">
        <v>13</v>
      </c>
    </row>
    <row r="28" spans="1:6" ht="15">
      <c r="A28" s="38">
        <v>1</v>
      </c>
      <c r="B28" s="96" t="s">
        <v>5</v>
      </c>
      <c r="C28" s="35" t="s">
        <v>224</v>
      </c>
      <c r="D28" s="52" t="e">
        <f>IF(OR($B28=0,$B28=""),"",VLOOKUP($B28,females,3,FALSE))</f>
        <v>#N/A</v>
      </c>
      <c r="E28" s="39" t="s">
        <v>5</v>
      </c>
      <c r="F28" s="40">
        <f>IF(E28="","",IF(E28&gt;F26,"","CBP"))</f>
      </c>
    </row>
    <row r="29" spans="1:6" ht="15">
      <c r="A29" s="38" t="s">
        <v>5</v>
      </c>
      <c r="B29" s="51"/>
      <c r="C29" s="52">
        <f>IF(OR($B29=0,$B29=""),"",VLOOKUP($B29,females,2,FALSE))</f>
      </c>
      <c r="D29" s="52">
        <f>IF(OR($B29=0,$B29=""),"",VLOOKUP($B29,females,3,FALSE))</f>
      </c>
      <c r="E29" s="29"/>
      <c r="F29" s="40"/>
    </row>
    <row r="30" spans="1:6" ht="15">
      <c r="A30" s="30" t="s">
        <v>5</v>
      </c>
      <c r="B30" s="68" t="s">
        <v>267</v>
      </c>
      <c r="D30" s="69" t="s">
        <v>268</v>
      </c>
      <c r="F30" s="32">
        <v>0.0030671296296296297</v>
      </c>
    </row>
    <row r="31" spans="1:5" ht="15">
      <c r="A31" s="33" t="s">
        <v>9</v>
      </c>
      <c r="B31" s="34" t="s">
        <v>10</v>
      </c>
      <c r="C31" s="35" t="s">
        <v>11</v>
      </c>
      <c r="D31" s="36" t="s">
        <v>12</v>
      </c>
      <c r="E31" s="28" t="s">
        <v>13</v>
      </c>
    </row>
    <row r="32" spans="1:6" ht="15">
      <c r="A32" s="38">
        <v>1</v>
      </c>
      <c r="B32" s="96">
        <v>161</v>
      </c>
      <c r="C32" s="52" t="str">
        <f>IF(OR($B32=0,$B32=""),"",VLOOKUP($B32,females,2,FALSE))</f>
        <v>Yasmin Ryder</v>
      </c>
      <c r="D32" s="52" t="str">
        <f>IF(OR($B32=0,$B32=""),"",VLOOKUP($B32,females,3,FALSE))</f>
        <v>Newbury AC</v>
      </c>
      <c r="E32" s="39">
        <v>0.0032193287037037034</v>
      </c>
      <c r="F32" s="40">
        <f>IF(E32="","",IF(E32&gt;F30,"","CBP"))</f>
      </c>
    </row>
    <row r="33" spans="1:6" ht="15">
      <c r="A33" s="38">
        <v>2</v>
      </c>
      <c r="B33" s="96">
        <v>9</v>
      </c>
      <c r="C33" s="52" t="str">
        <f>IF(OR($B33=0,$B33=""),"",VLOOKUP($B33,females,2,FALSE))</f>
        <v>Susan Francis</v>
      </c>
      <c r="D33" s="52" t="str">
        <f>IF(OR($B33=0,$B33=""),"",VLOOKUP($B33,females,3,FALSE))</f>
        <v>Reading AC</v>
      </c>
      <c r="E33" s="39">
        <v>0.003768402777777778</v>
      </c>
      <c r="F33" s="40"/>
    </row>
    <row r="34" ht="15">
      <c r="A34" s="38" t="s">
        <v>5</v>
      </c>
    </row>
    <row r="35" spans="1:6" ht="15">
      <c r="A35" s="30" t="s">
        <v>5</v>
      </c>
      <c r="B35" s="68" t="s">
        <v>269</v>
      </c>
      <c r="D35" s="69" t="s">
        <v>270</v>
      </c>
      <c r="F35" s="78">
        <v>14.4</v>
      </c>
    </row>
    <row r="36" spans="1:6" ht="15">
      <c r="A36" s="72"/>
      <c r="B36" s="68"/>
      <c r="D36" s="10" t="s">
        <v>171</v>
      </c>
      <c r="E36" s="27" t="s">
        <v>5</v>
      </c>
      <c r="F36" s="78"/>
    </row>
    <row r="37" spans="1:5" ht="15">
      <c r="A37" s="33" t="s">
        <v>9</v>
      </c>
      <c r="B37" s="34" t="s">
        <v>10</v>
      </c>
      <c r="C37" s="35" t="s">
        <v>11</v>
      </c>
      <c r="D37" s="36" t="s">
        <v>12</v>
      </c>
      <c r="E37" s="28" t="s">
        <v>13</v>
      </c>
    </row>
    <row r="38" spans="1:6" ht="15">
      <c r="A38" s="38">
        <v>1</v>
      </c>
      <c r="B38" s="81">
        <v>189</v>
      </c>
      <c r="C38" s="52" t="str">
        <f>IF(OR($B38=0,$B38=""),"",VLOOKUP($B38,females,2,FALSE))</f>
        <v>Harriet Jones</v>
      </c>
      <c r="D38" s="52" t="str">
        <f>IF(OR($B38=0,$B38=""),"",VLOOKUP($B38,females,3,FALSE))</f>
        <v>WSEH AC</v>
      </c>
      <c r="E38" s="4">
        <v>14.3</v>
      </c>
      <c r="F38" s="40" t="str">
        <f>IF(E38="","",IF(E38&gt;F35,"","CBP"))</f>
        <v>CBP</v>
      </c>
    </row>
    <row r="39" spans="2:6" ht="15">
      <c r="B39" s="81"/>
      <c r="C39" s="52"/>
      <c r="D39" s="52"/>
      <c r="E39" s="7"/>
      <c r="F39" s="40"/>
    </row>
    <row r="40" spans="1:6" ht="15">
      <c r="A40" s="30" t="s">
        <v>5</v>
      </c>
      <c r="B40" s="97" t="s">
        <v>271</v>
      </c>
      <c r="D40" s="69" t="s">
        <v>272</v>
      </c>
      <c r="E40" s="62"/>
      <c r="F40" s="78">
        <v>62.5</v>
      </c>
    </row>
    <row r="41" spans="1:5" ht="15">
      <c r="A41" s="33" t="s">
        <v>9</v>
      </c>
      <c r="B41" s="34" t="s">
        <v>10</v>
      </c>
      <c r="C41" s="35" t="s">
        <v>11</v>
      </c>
      <c r="D41" s="36" t="s">
        <v>12</v>
      </c>
      <c r="E41" s="88" t="s">
        <v>13</v>
      </c>
    </row>
    <row r="42" spans="1:6" ht="15">
      <c r="A42" s="38">
        <v>1</v>
      </c>
      <c r="B42" s="81">
        <v>177</v>
      </c>
      <c r="C42" s="52" t="str">
        <f>IF(OR($B42=0,$B42=""),"",VLOOKUP($B42,females,2,FALSE))</f>
        <v>Emily Barrett</v>
      </c>
      <c r="D42" s="52" t="str">
        <f>IF(OR($B42=0,$B42=""),"",VLOOKUP($B42,females,3,FALSE))</f>
        <v>WSEH AC</v>
      </c>
      <c r="E42" s="4">
        <v>66.8</v>
      </c>
      <c r="F42" s="40">
        <f>IF(E42="","",IF(E42&gt;F40,"","CBP"))</f>
      </c>
    </row>
    <row r="43" spans="2:4" ht="15">
      <c r="B43" s="81"/>
      <c r="C43" s="52"/>
      <c r="D43" s="52"/>
    </row>
    <row r="44" spans="2:5" ht="15">
      <c r="B44" s="51"/>
      <c r="C44" s="98"/>
      <c r="D44" s="52"/>
      <c r="E44" s="7"/>
    </row>
    <row r="45" spans="1:6" ht="15">
      <c r="A45" s="61" t="s">
        <v>5</v>
      </c>
      <c r="B45" s="76" t="s">
        <v>273</v>
      </c>
      <c r="D45" s="69" t="s">
        <v>274</v>
      </c>
      <c r="F45" s="69">
        <v>46.46</v>
      </c>
    </row>
    <row r="46" spans="1:5" ht="15">
      <c r="A46" s="33" t="s">
        <v>9</v>
      </c>
      <c r="B46" s="34" t="s">
        <v>10</v>
      </c>
      <c r="C46" s="35" t="s">
        <v>11</v>
      </c>
      <c r="D46" s="36" t="s">
        <v>12</v>
      </c>
      <c r="E46" s="28" t="s">
        <v>13</v>
      </c>
    </row>
    <row r="47" spans="1:6" ht="15">
      <c r="A47" s="16">
        <v>1</v>
      </c>
      <c r="B47" s="95">
        <v>112</v>
      </c>
      <c r="C47" s="52" t="str">
        <f>IF(OR($B47=0,$B47=""),"",VLOOKUP($B47,females,2,FALSE))</f>
        <v>Helen Broadbridge</v>
      </c>
      <c r="D47" s="52" t="str">
        <f>IF(OR($B47=0,$B47=""),"",VLOOKUP($B47,females,3,FALSE))</f>
        <v>Newbury AC</v>
      </c>
      <c r="E47" s="4">
        <v>50.28</v>
      </c>
      <c r="F47" s="53" t="str">
        <f>IF(E47="","",IF(E47&lt;F45,"","CBP"))</f>
        <v>CBP</v>
      </c>
    </row>
    <row r="48" spans="1:6" ht="15">
      <c r="A48" s="16"/>
      <c r="B48" s="95"/>
      <c r="C48" s="52"/>
      <c r="D48" s="52"/>
      <c r="F48" s="53"/>
    </row>
    <row r="49" spans="1:6" ht="15">
      <c r="A49" s="61" t="s">
        <v>5</v>
      </c>
      <c r="B49" s="76" t="s">
        <v>275</v>
      </c>
      <c r="D49" s="69" t="s">
        <v>276</v>
      </c>
      <c r="F49" s="69">
        <v>13.34</v>
      </c>
    </row>
    <row r="50" spans="1:5" ht="15">
      <c r="A50" s="33" t="s">
        <v>9</v>
      </c>
      <c r="B50" s="34" t="s">
        <v>10</v>
      </c>
      <c r="C50" s="35" t="s">
        <v>11</v>
      </c>
      <c r="D50" s="36" t="s">
        <v>12</v>
      </c>
      <c r="E50" s="28" t="s">
        <v>13</v>
      </c>
    </row>
    <row r="51" spans="1:6" ht="15">
      <c r="A51" s="16">
        <v>1</v>
      </c>
      <c r="B51" s="95">
        <v>204</v>
      </c>
      <c r="C51" s="52" t="str">
        <f>IF(OR($B51=0,$B51=""),"",VLOOKUP($B51,females,2,FALSE))</f>
        <v>Amy Holder</v>
      </c>
      <c r="D51" s="52" t="str">
        <f>IF(OR($B51=0,$B51=""),"",VLOOKUP($B51,females,3,FALSE))</f>
        <v>WSEH AC</v>
      </c>
      <c r="E51" s="4">
        <v>10.65</v>
      </c>
      <c r="F51" s="53">
        <f>IF(E51="","",IF(E51&lt;F49,"","CBP"))</f>
      </c>
    </row>
    <row r="52" spans="1:6" ht="15">
      <c r="A52" s="16">
        <v>2</v>
      </c>
      <c r="B52" s="95">
        <v>112</v>
      </c>
      <c r="C52" s="52" t="str">
        <f>IF(OR($B52=0,$B52=""),"",VLOOKUP($B52,females,2,FALSE))</f>
        <v>Helen Broadbridge</v>
      </c>
      <c r="D52" s="52" t="str">
        <f>IF(OR($B52=0,$B52=""),"",VLOOKUP($B52,females,3,FALSE))</f>
        <v>Newbury AC</v>
      </c>
      <c r="E52" s="4">
        <v>10.18</v>
      </c>
      <c r="F52" s="50"/>
    </row>
    <row r="53" spans="1:6" ht="15">
      <c r="A53" s="16"/>
      <c r="B53" s="75"/>
      <c r="C53" s="18"/>
      <c r="D53" s="18"/>
      <c r="E53" s="55"/>
      <c r="F53" s="50"/>
    </row>
    <row r="54" spans="1:6" ht="15">
      <c r="A54" s="44" t="s">
        <v>5</v>
      </c>
      <c r="B54" s="45" t="s">
        <v>277</v>
      </c>
      <c r="C54" s="46"/>
      <c r="D54" s="3" t="s">
        <v>278</v>
      </c>
      <c r="E54" s="57"/>
      <c r="F54" s="3">
        <v>48.33</v>
      </c>
    </row>
    <row r="55" spans="1:6" ht="15">
      <c r="A55" s="11" t="s">
        <v>9</v>
      </c>
      <c r="B55" s="48" t="s">
        <v>10</v>
      </c>
      <c r="C55" s="13" t="s">
        <v>11</v>
      </c>
      <c r="D55" s="14" t="s">
        <v>12</v>
      </c>
      <c r="E55" s="59" t="s">
        <v>13</v>
      </c>
      <c r="F55" s="50"/>
    </row>
    <row r="56" spans="1:6" ht="15">
      <c r="A56" s="11"/>
      <c r="B56" s="48"/>
      <c r="C56" s="13" t="s">
        <v>224</v>
      </c>
      <c r="D56" s="14"/>
      <c r="E56" s="59"/>
      <c r="F56" s="50"/>
    </row>
    <row r="57" spans="1:6" ht="15">
      <c r="A57" s="16"/>
      <c r="B57" s="95"/>
      <c r="C57" s="52"/>
      <c r="D57" s="52"/>
      <c r="F57" s="53"/>
    </row>
    <row r="58" spans="1:6" ht="15">
      <c r="A58" s="44" t="s">
        <v>5</v>
      </c>
      <c r="B58" s="45" t="s">
        <v>279</v>
      </c>
      <c r="C58" s="46"/>
      <c r="D58" s="3" t="s">
        <v>280</v>
      </c>
      <c r="E58" s="57"/>
      <c r="F58" s="3">
        <v>52.06</v>
      </c>
    </row>
    <row r="59" spans="1:6" ht="15">
      <c r="A59" s="11" t="s">
        <v>9</v>
      </c>
      <c r="B59" s="48" t="s">
        <v>10</v>
      </c>
      <c r="C59" s="13" t="s">
        <v>11</v>
      </c>
      <c r="D59" s="14" t="s">
        <v>12</v>
      </c>
      <c r="E59" s="59" t="s">
        <v>13</v>
      </c>
      <c r="F59" s="50"/>
    </row>
    <row r="60" spans="1:6" ht="15">
      <c r="A60" s="16">
        <v>1</v>
      </c>
      <c r="B60" s="95">
        <v>204</v>
      </c>
      <c r="C60" s="52" t="str">
        <f>IF(OR($B60=0,$B60=""),"",VLOOKUP($B60,females,2,FALSE))</f>
        <v>Amy Holder</v>
      </c>
      <c r="D60" s="52" t="str">
        <f>IF(OR($B60=0,$B60=""),"",VLOOKUP($B60,females,3,FALSE))</f>
        <v>WSEH AC</v>
      </c>
      <c r="E60" s="4">
        <v>52.47</v>
      </c>
      <c r="F60" s="53" t="str">
        <f>IF(E60="","",IF(E60&lt;F58,"","CBP"))</f>
        <v>CBP</v>
      </c>
    </row>
    <row r="61" spans="1:6" ht="15">
      <c r="A61" s="16">
        <v>2</v>
      </c>
      <c r="B61" s="95">
        <v>112</v>
      </c>
      <c r="C61" s="52" t="str">
        <f>IF(OR($B61=0,$B61=""),"",VLOOKUP($B61,females,2,FALSE))</f>
        <v>Helen Broadbridge</v>
      </c>
      <c r="D61" s="52" t="str">
        <f>IF(OR($B61=0,$B61=""),"",VLOOKUP($B61,females,3,FALSE))</f>
        <v>Newbury AC</v>
      </c>
      <c r="E61" s="4">
        <v>43.58</v>
      </c>
      <c r="F61" s="53"/>
    </row>
    <row r="62" spans="1:6" ht="15">
      <c r="A62" s="16"/>
      <c r="B62" s="47"/>
      <c r="C62" s="46"/>
      <c r="D62" s="3"/>
      <c r="E62" s="57"/>
      <c r="F62" s="50"/>
    </row>
    <row r="63" spans="1:6" ht="15">
      <c r="A63" s="44" t="s">
        <v>5</v>
      </c>
      <c r="B63" s="45" t="s">
        <v>281</v>
      </c>
      <c r="C63" s="46"/>
      <c r="D63" s="3" t="s">
        <v>282</v>
      </c>
      <c r="E63" s="47"/>
      <c r="F63" s="3" t="s">
        <v>5</v>
      </c>
    </row>
    <row r="64" spans="1:6" ht="15">
      <c r="A64" s="11" t="s">
        <v>9</v>
      </c>
      <c r="B64" s="48" t="s">
        <v>10</v>
      </c>
      <c r="C64" s="13" t="s">
        <v>11</v>
      </c>
      <c r="D64" s="14" t="s">
        <v>12</v>
      </c>
      <c r="E64" s="49" t="s">
        <v>13</v>
      </c>
      <c r="F64" s="50"/>
    </row>
    <row r="65" spans="1:6" ht="15">
      <c r="A65" s="16">
        <v>1</v>
      </c>
      <c r="B65" s="19">
        <v>173</v>
      </c>
      <c r="C65" s="18" t="str">
        <f>IF(OR($B65=0,$B65=""),"",VLOOKUP($B65,females,2,FALSE))</f>
        <v>Imogen Cook</v>
      </c>
      <c r="D65" s="18" t="str">
        <f>IF(OR($B65=0,$B65=""),"",VLOOKUP($B65,females,3,FALSE))</f>
        <v>Bracknell AC</v>
      </c>
      <c r="E65" s="4">
        <v>1.35</v>
      </c>
      <c r="F65" s="5">
        <f>IF(E65="","",IF(E65&lt;F63,"","CBP"))</f>
      </c>
    </row>
    <row r="66" spans="1:6" ht="15">
      <c r="A66" s="16"/>
      <c r="B66" s="95"/>
      <c r="C66" s="52"/>
      <c r="D66" s="52"/>
      <c r="F66" s="53"/>
    </row>
    <row r="67" spans="1:6" ht="15">
      <c r="A67" s="44" t="s">
        <v>5</v>
      </c>
      <c r="B67" s="45" t="s">
        <v>283</v>
      </c>
      <c r="C67" s="46"/>
      <c r="D67" s="3" t="s">
        <v>284</v>
      </c>
      <c r="E67" s="57"/>
      <c r="F67" s="3">
        <v>5.97</v>
      </c>
    </row>
    <row r="68" spans="1:6" ht="15">
      <c r="A68" s="11" t="s">
        <v>9</v>
      </c>
      <c r="B68" s="48" t="s">
        <v>10</v>
      </c>
      <c r="C68" s="13" t="s">
        <v>11</v>
      </c>
      <c r="D68" s="14" t="s">
        <v>12</v>
      </c>
      <c r="E68" s="59" t="s">
        <v>13</v>
      </c>
      <c r="F68" s="50"/>
    </row>
    <row r="69" spans="1:6" ht="15">
      <c r="A69" s="16">
        <v>1</v>
      </c>
      <c r="B69" s="95">
        <v>148</v>
      </c>
      <c r="C69" s="52" t="str">
        <f>IF(OR($B69=0,$B69=""),"",VLOOKUP($B69,females,2,FALSE))</f>
        <v>Emma Gayler</v>
      </c>
      <c r="D69" s="52" t="str">
        <f>IF(OR($B69=0,$B69=""),"",VLOOKUP($B69,females,3,FALSE))</f>
        <v>Harrow AC</v>
      </c>
      <c r="E69" s="4">
        <v>5.25</v>
      </c>
      <c r="F69" s="53">
        <f>IF(E69="","",IF(E69&lt;F67,"","CBP"))</f>
      </c>
    </row>
    <row r="70" spans="1:6" ht="15">
      <c r="A70" s="16">
        <v>2</v>
      </c>
      <c r="B70" s="95">
        <v>173</v>
      </c>
      <c r="C70" s="52" t="str">
        <f>IF(OR($B70=0,$B70=""),"",VLOOKUP($B70,females,2,FALSE))</f>
        <v>Imogen Cook</v>
      </c>
      <c r="D70" s="52" t="str">
        <f>IF(OR($B70=0,$B70=""),"",VLOOKUP($B70,females,3,FALSE))</f>
        <v>Bracknell AC</v>
      </c>
      <c r="E70" s="4">
        <v>4.44</v>
      </c>
      <c r="F70" s="53"/>
    </row>
    <row r="71" spans="1:6" ht="15">
      <c r="A71" s="16"/>
      <c r="B71" s="47"/>
      <c r="C71" s="46"/>
      <c r="D71" s="3"/>
      <c r="E71" s="57"/>
      <c r="F71" s="50"/>
    </row>
    <row r="72" spans="1:6" ht="15">
      <c r="A72" s="61" t="s">
        <v>5</v>
      </c>
      <c r="B72" s="45" t="s">
        <v>285</v>
      </c>
      <c r="C72" s="46"/>
      <c r="D72" s="3" t="s">
        <v>286</v>
      </c>
      <c r="E72" s="47"/>
      <c r="F72" s="74">
        <v>13.5</v>
      </c>
    </row>
    <row r="73" spans="1:6" ht="15">
      <c r="A73" s="33" t="s">
        <v>9</v>
      </c>
      <c r="B73" s="48" t="s">
        <v>10</v>
      </c>
      <c r="C73" s="13" t="s">
        <v>11</v>
      </c>
      <c r="D73" s="14" t="s">
        <v>12</v>
      </c>
      <c r="E73" s="49" t="s">
        <v>13</v>
      </c>
      <c r="F73" s="84"/>
    </row>
    <row r="74" spans="1:6" ht="15">
      <c r="A74" s="38">
        <v>1</v>
      </c>
      <c r="B74" s="75">
        <v>215</v>
      </c>
      <c r="C74" s="18" t="str">
        <f>IF(OR($B74=0,$B74=""),"",VLOOKUP($B74,females,2,FALSE))</f>
        <v>Sarah Melbourne</v>
      </c>
      <c r="D74" s="18" t="str">
        <f>IF(OR($B74=0,$B74=""),"",VLOOKUP($B74,females,3,FALSE))</f>
        <v>WSEH AC</v>
      </c>
      <c r="E74" s="55">
        <v>10.94</v>
      </c>
      <c r="F74" s="83">
        <f>IF(E74="","",IF(E74&lt;F72,"","CBP"))</f>
      </c>
    </row>
    <row r="76" spans="1:6" ht="15">
      <c r="A76" s="61" t="s">
        <v>5</v>
      </c>
      <c r="B76" s="45" t="s">
        <v>287</v>
      </c>
      <c r="C76" s="46"/>
      <c r="D76" s="3" t="s">
        <v>288</v>
      </c>
      <c r="E76" s="47"/>
      <c r="F76" s="74">
        <v>3.4</v>
      </c>
    </row>
    <row r="77" spans="1:6" ht="15">
      <c r="A77" s="33" t="s">
        <v>9</v>
      </c>
      <c r="B77" s="48" t="s">
        <v>10</v>
      </c>
      <c r="C77" s="13" t="s">
        <v>11</v>
      </c>
      <c r="D77" s="14" t="s">
        <v>12</v>
      </c>
      <c r="E77" s="49" t="s">
        <v>13</v>
      </c>
      <c r="F77" s="84"/>
    </row>
    <row r="78" spans="3:5" ht="15">
      <c r="C78" s="99" t="s">
        <v>224</v>
      </c>
      <c r="E78" s="4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26">
      <selection activeCell="I35" sqref="I35"/>
    </sheetView>
  </sheetViews>
  <sheetFormatPr defaultColWidth="9.140625" defaultRowHeight="15"/>
  <cols>
    <col min="1" max="1" width="6.7109375" style="38" customWidth="1"/>
    <col min="2" max="2" width="6.7109375" style="62" customWidth="1"/>
    <col min="3" max="3" width="30.7109375" style="63" customWidth="1"/>
    <col min="4" max="4" width="26.00390625" style="69" customWidth="1"/>
    <col min="5" max="5" width="9.8515625" style="4" customWidth="1"/>
    <col min="6" max="6" width="9.28125" style="37" customWidth="1"/>
  </cols>
  <sheetData>
    <row r="1" ht="15">
      <c r="A1" s="1" t="s">
        <v>0</v>
      </c>
    </row>
    <row r="2" ht="15">
      <c r="A2" s="1" t="s">
        <v>1</v>
      </c>
    </row>
    <row r="3" ht="15">
      <c r="A3" s="64" t="s">
        <v>289</v>
      </c>
    </row>
    <row r="4" spans="2:4" ht="15">
      <c r="B4" s="81"/>
      <c r="C4" s="52"/>
      <c r="D4" s="52"/>
    </row>
    <row r="5" spans="1:6" ht="15">
      <c r="A5" s="30" t="s">
        <v>5</v>
      </c>
      <c r="B5" s="68" t="s">
        <v>290</v>
      </c>
      <c r="C5" s="99"/>
      <c r="D5" s="69" t="s">
        <v>291</v>
      </c>
      <c r="F5" s="69">
        <v>10.7</v>
      </c>
    </row>
    <row r="6" spans="1:6" ht="15">
      <c r="A6" s="72"/>
      <c r="B6" s="68"/>
      <c r="C6" s="99"/>
      <c r="D6" s="69" t="s">
        <v>292</v>
      </c>
      <c r="F6" s="69" t="s">
        <v>5</v>
      </c>
    </row>
    <row r="7" spans="1:6" ht="15">
      <c r="A7" s="72"/>
      <c r="B7" s="68"/>
      <c r="C7" s="99"/>
      <c r="D7" s="69" t="s">
        <v>293</v>
      </c>
      <c r="F7" s="69" t="s">
        <v>5</v>
      </c>
    </row>
    <row r="8" spans="1:6" ht="15">
      <c r="A8" s="72"/>
      <c r="B8" s="68"/>
      <c r="C8" s="99"/>
      <c r="D8" s="69" t="s">
        <v>294</v>
      </c>
      <c r="F8" s="69" t="s">
        <v>5</v>
      </c>
    </row>
    <row r="9" spans="1:6" ht="15">
      <c r="A9" s="72"/>
      <c r="B9" s="68"/>
      <c r="C9" s="99"/>
      <c r="D9" s="10" t="s">
        <v>295</v>
      </c>
      <c r="E9" s="27" t="s">
        <v>5</v>
      </c>
      <c r="F9" s="69"/>
    </row>
    <row r="10" spans="1:5" ht="15">
      <c r="A10" s="33" t="s">
        <v>9</v>
      </c>
      <c r="B10" s="34" t="s">
        <v>10</v>
      </c>
      <c r="C10" s="35" t="s">
        <v>11</v>
      </c>
      <c r="D10" s="36" t="s">
        <v>12</v>
      </c>
      <c r="E10" s="15" t="s">
        <v>13</v>
      </c>
    </row>
    <row r="11" spans="1:6" ht="15">
      <c r="A11" s="38">
        <v>1</v>
      </c>
      <c r="B11" s="51">
        <v>346</v>
      </c>
      <c r="C11" s="52" t="str">
        <f>IF(OR($B11=0,$B11=""),"",VLOOKUP($B11,males,2,FALSE))</f>
        <v>Aaron Richardson</v>
      </c>
      <c r="D11" s="52" t="str">
        <f>IF(OR($B11=0,$B11=""),"",VLOOKUP($B11,males,3,FALSE))</f>
        <v>WSEH AC</v>
      </c>
      <c r="E11" s="4">
        <v>11.3</v>
      </c>
      <c r="F11" s="40">
        <f>IF(E11="","",IF(E11&gt;F5,"","CBP"))</f>
      </c>
    </row>
    <row r="12" spans="1:5" ht="15">
      <c r="A12" s="38">
        <v>2</v>
      </c>
      <c r="B12" s="51">
        <v>443</v>
      </c>
      <c r="C12" s="52" t="str">
        <f>IF(OR($B12=0,$B12=""),"",VLOOKUP($B12,males,2,FALSE))</f>
        <v>William Lamptey</v>
      </c>
      <c r="D12" s="52" t="str">
        <f>IF(OR($B12=0,$B12=""),"",VLOOKUP($B12,males,3,FALSE))</f>
        <v>Reading AC</v>
      </c>
      <c r="E12" s="4">
        <v>11.4</v>
      </c>
    </row>
    <row r="13" spans="1:5" ht="15">
      <c r="A13" s="38">
        <v>3</v>
      </c>
      <c r="B13" s="51">
        <v>396</v>
      </c>
      <c r="C13" s="52" t="str">
        <f>IF(OR($B13=0,$B13=""),"",VLOOKUP($B13,males,2,FALSE))</f>
        <v>Oliver Carroll</v>
      </c>
      <c r="D13" s="52" t="str">
        <f>IF(OR($B13=0,$B13=""),"",VLOOKUP($B13,males,3,FALSE))</f>
        <v>WSEH AC</v>
      </c>
      <c r="E13" s="4">
        <v>12.1</v>
      </c>
    </row>
    <row r="14" spans="2:5" ht="15">
      <c r="B14" s="51"/>
      <c r="C14" s="52"/>
      <c r="D14" s="52"/>
      <c r="E14" s="7"/>
    </row>
    <row r="15" spans="1:6" ht="15">
      <c r="A15" s="30" t="s">
        <v>5</v>
      </c>
      <c r="B15" s="68" t="s">
        <v>296</v>
      </c>
      <c r="D15" s="69" t="s">
        <v>297</v>
      </c>
      <c r="F15" s="69">
        <v>20.9</v>
      </c>
    </row>
    <row r="16" spans="1:6" ht="15">
      <c r="A16" s="72"/>
      <c r="B16" s="68"/>
      <c r="D16" s="10" t="s">
        <v>18</v>
      </c>
      <c r="E16" s="27" t="s">
        <v>5</v>
      </c>
      <c r="F16" s="69"/>
    </row>
    <row r="17" spans="1:5" ht="15">
      <c r="A17" s="33" t="s">
        <v>9</v>
      </c>
      <c r="B17" s="34" t="s">
        <v>10</v>
      </c>
      <c r="C17" s="35" t="s">
        <v>11</v>
      </c>
      <c r="D17" s="36" t="s">
        <v>12</v>
      </c>
      <c r="E17" s="15" t="s">
        <v>13</v>
      </c>
    </row>
    <row r="18" spans="1:6" ht="15">
      <c r="A18" s="38">
        <v>1</v>
      </c>
      <c r="B18" s="51">
        <v>443</v>
      </c>
      <c r="C18" s="52" t="str">
        <f>IF(OR($B18=0,$B18=""),"",VLOOKUP($B18,males,2,FALSE))</f>
        <v>William Lamptey</v>
      </c>
      <c r="D18" s="52" t="str">
        <f>IF(OR($B18=0,$B18=""),"",VLOOKUP($B18,males,3,FALSE))</f>
        <v>Reading AC</v>
      </c>
      <c r="E18" s="4">
        <v>22.8</v>
      </c>
      <c r="F18" s="40">
        <f>IF(E18="","",IF(E18&gt;F15,"","CBP"))</f>
      </c>
    </row>
    <row r="19" spans="1:6" ht="15">
      <c r="A19" s="38">
        <v>2</v>
      </c>
      <c r="B19" s="51">
        <v>346</v>
      </c>
      <c r="C19" s="52" t="str">
        <f>IF(OR($B19=0,$B19=""),"",VLOOKUP($B19,males,2,FALSE))</f>
        <v>Aaron Richardson</v>
      </c>
      <c r="D19" s="52" t="str">
        <f>IF(OR($B19=0,$B19=""),"",VLOOKUP($B19,males,3,FALSE))</f>
        <v>WSEH AC</v>
      </c>
      <c r="E19" s="4">
        <v>22.94</v>
      </c>
      <c r="F19" s="40"/>
    </row>
    <row r="20" spans="2:5" ht="15">
      <c r="B20" s="51"/>
      <c r="C20" s="52"/>
      <c r="D20" s="52"/>
      <c r="E20" s="7"/>
    </row>
    <row r="21" spans="1:6" ht="15">
      <c r="A21" s="30" t="s">
        <v>5</v>
      </c>
      <c r="B21" s="68" t="s">
        <v>298</v>
      </c>
      <c r="D21" s="69" t="s">
        <v>299</v>
      </c>
      <c r="F21" s="69">
        <v>47.1</v>
      </c>
    </row>
    <row r="22" spans="1:5" ht="15">
      <c r="A22" s="33" t="s">
        <v>9</v>
      </c>
      <c r="B22" s="34" t="s">
        <v>10</v>
      </c>
      <c r="C22" s="35" t="s">
        <v>11</v>
      </c>
      <c r="D22" s="36" t="s">
        <v>12</v>
      </c>
      <c r="E22" s="28" t="s">
        <v>13</v>
      </c>
    </row>
    <row r="23" spans="1:6" ht="15">
      <c r="A23" s="38">
        <v>1</v>
      </c>
      <c r="B23" s="81">
        <v>439</v>
      </c>
      <c r="C23" s="52" t="str">
        <f>IF(OR($B23=0,$B23=""),"",VLOOKUP($B23,males,2,FALSE))</f>
        <v>Adam Hassan</v>
      </c>
      <c r="D23" s="52" t="str">
        <f>IF(OR($B23=0,$B23=""),"",VLOOKUP($B23,males,3,FALSE))</f>
        <v>Reading AC</v>
      </c>
      <c r="E23" s="29">
        <v>50.13</v>
      </c>
      <c r="F23" s="40">
        <f>IF(E23="","",IF(E23&gt;F21,"","CBP"))</f>
      </c>
    </row>
    <row r="24" spans="1:6" ht="15">
      <c r="A24" s="38">
        <v>2</v>
      </c>
      <c r="B24" s="81">
        <v>437</v>
      </c>
      <c r="C24" s="52" t="str">
        <f>IF(OR($B24=0,$B24=""),"",VLOOKUP($B24,males,2,FALSE))</f>
        <v>Peter Crisp</v>
      </c>
      <c r="D24" s="52" t="str">
        <f>IF(OR($B24=0,$B24=""),"",VLOOKUP($B24,males,3,FALSE))</f>
        <v>Newbury AC</v>
      </c>
      <c r="E24" s="29">
        <v>55</v>
      </c>
      <c r="F24" s="40"/>
    </row>
    <row r="25" spans="1:6" ht="15">
      <c r="A25" s="38">
        <v>3</v>
      </c>
      <c r="B25" s="81">
        <v>422</v>
      </c>
      <c r="C25" s="52" t="str">
        <f>IF(OR($B25=0,$B25=""),"",VLOOKUP($B25,males,2,FALSE))</f>
        <v>Robert Tan</v>
      </c>
      <c r="D25" s="52" t="str">
        <f>IF(OR($B25=0,$B25=""),"",VLOOKUP($B25,males,3,FALSE))</f>
        <v>Reading AC</v>
      </c>
      <c r="E25" s="29">
        <v>55.82</v>
      </c>
      <c r="F25" s="40"/>
    </row>
    <row r="26" spans="2:5" ht="15">
      <c r="B26" s="81"/>
      <c r="C26" s="52"/>
      <c r="D26" s="52"/>
      <c r="E26" s="24"/>
    </row>
    <row r="27" spans="1:6" ht="15">
      <c r="A27" s="30" t="s">
        <v>5</v>
      </c>
      <c r="B27" s="68" t="s">
        <v>300</v>
      </c>
      <c r="D27" s="69" t="s">
        <v>301</v>
      </c>
      <c r="F27" s="32">
        <v>0.001261574074074074</v>
      </c>
    </row>
    <row r="28" spans="1:5" ht="15">
      <c r="A28" s="33" t="s">
        <v>9</v>
      </c>
      <c r="B28" s="34" t="s">
        <v>10</v>
      </c>
      <c r="C28" s="35" t="s">
        <v>11</v>
      </c>
      <c r="D28" s="36" t="s">
        <v>12</v>
      </c>
      <c r="E28" s="28" t="s">
        <v>13</v>
      </c>
    </row>
    <row r="29" spans="1:6" ht="15">
      <c r="A29" s="38">
        <v>1</v>
      </c>
      <c r="B29" s="81">
        <v>360</v>
      </c>
      <c r="C29" s="52" t="str">
        <f aca="true" t="shared" si="0" ref="C29:C34">IF(OR($B29=0,$B29=""),"",VLOOKUP($B29,males,2,FALSE))</f>
        <v>Duncan Mollison</v>
      </c>
      <c r="D29" s="52" t="str">
        <f aca="true" t="shared" si="1" ref="D29:D34">IF(OR($B29=0,$B29=""),"",VLOOKUP($B29,males,3,FALSE))</f>
        <v>Reading Roadrunners</v>
      </c>
      <c r="E29" s="39">
        <v>0.0014</v>
      </c>
      <c r="F29" s="40">
        <f>IF(E29="","",IF(E29&gt;F27,"","CBP"))</f>
      </c>
    </row>
    <row r="30" spans="1:6" ht="15">
      <c r="A30" s="38">
        <v>2</v>
      </c>
      <c r="B30" s="81">
        <v>437</v>
      </c>
      <c r="C30" s="52" t="str">
        <f t="shared" si="0"/>
        <v>Peter Crisp</v>
      </c>
      <c r="D30" s="52" t="str">
        <f t="shared" si="1"/>
        <v>Newbury AC</v>
      </c>
      <c r="E30" s="94">
        <v>0.0014253472222222222</v>
      </c>
      <c r="F30" s="40"/>
    </row>
    <row r="31" spans="1:6" ht="15">
      <c r="A31" s="38">
        <v>3</v>
      </c>
      <c r="B31" s="81">
        <v>420</v>
      </c>
      <c r="C31" s="52" t="str">
        <f t="shared" si="0"/>
        <v>Michael Robbins</v>
      </c>
      <c r="D31" s="52" t="s">
        <v>87</v>
      </c>
      <c r="E31" s="94">
        <v>0.0014336805555555554</v>
      </c>
      <c r="F31" s="40"/>
    </row>
    <row r="32" spans="1:6" ht="15">
      <c r="A32" s="38">
        <v>4</v>
      </c>
      <c r="B32" s="81">
        <v>422</v>
      </c>
      <c r="C32" s="52" t="str">
        <f t="shared" si="0"/>
        <v>Robert Tan</v>
      </c>
      <c r="D32" s="52" t="str">
        <f t="shared" si="1"/>
        <v>Reading AC</v>
      </c>
      <c r="E32" s="94">
        <v>0.0014540509259259261</v>
      </c>
      <c r="F32" s="40"/>
    </row>
    <row r="33" spans="1:6" ht="15">
      <c r="A33" s="38">
        <v>5</v>
      </c>
      <c r="B33" s="81">
        <v>429</v>
      </c>
      <c r="C33" s="52" t="str">
        <f t="shared" si="0"/>
        <v>Ben Findlay</v>
      </c>
      <c r="D33" s="52" t="str">
        <f t="shared" si="1"/>
        <v>WSEH AC</v>
      </c>
      <c r="E33" s="94">
        <v>0.0014958333333333334</v>
      </c>
      <c r="F33" s="40"/>
    </row>
    <row r="34" spans="1:6" ht="15">
      <c r="A34" s="38">
        <v>6</v>
      </c>
      <c r="B34" s="81">
        <v>301</v>
      </c>
      <c r="C34" s="52" t="str">
        <f t="shared" si="0"/>
        <v>Arturo Martínez de Murguía</v>
      </c>
      <c r="D34" s="52" t="str">
        <f t="shared" si="1"/>
        <v>Reading AC</v>
      </c>
      <c r="E34" s="94">
        <v>0.0015114583333333332</v>
      </c>
      <c r="F34" s="40"/>
    </row>
    <row r="36" spans="1:6" ht="15">
      <c r="A36" s="30" t="s">
        <v>5</v>
      </c>
      <c r="B36" s="68" t="s">
        <v>302</v>
      </c>
      <c r="D36" s="69" t="s">
        <v>303</v>
      </c>
      <c r="F36" s="32">
        <v>0.0026192129629629625</v>
      </c>
    </row>
    <row r="37" spans="1:5" ht="15">
      <c r="A37" s="33" t="s">
        <v>9</v>
      </c>
      <c r="B37" s="34" t="s">
        <v>10</v>
      </c>
      <c r="C37" s="35" t="s">
        <v>11</v>
      </c>
      <c r="D37" s="36" t="s">
        <v>12</v>
      </c>
      <c r="E37" s="28" t="s">
        <v>13</v>
      </c>
    </row>
    <row r="38" spans="1:6" ht="15">
      <c r="A38" s="38">
        <v>1</v>
      </c>
      <c r="B38" s="51">
        <v>451</v>
      </c>
      <c r="C38" s="52" t="s">
        <v>304</v>
      </c>
      <c r="D38" s="52" t="s">
        <v>14</v>
      </c>
      <c r="E38" s="39">
        <v>0.0030812500000000002</v>
      </c>
      <c r="F38" s="40">
        <f>IF(E38="","",IF(E38&gt;F36,"","CBP"))</f>
      </c>
    </row>
    <row r="39" spans="1:5" ht="15">
      <c r="A39" s="38">
        <v>2</v>
      </c>
      <c r="B39" s="81">
        <v>301</v>
      </c>
      <c r="C39" s="52" t="str">
        <f>IF(OR($B39=0,$B39=""),"",VLOOKUP($B39,males,2,FALSE))</f>
        <v>Arturo Martínez de Murguía</v>
      </c>
      <c r="D39" s="52" t="str">
        <f>IF(OR($B39=0,$B39=""),"",VLOOKUP($B39,males,3,FALSE))</f>
        <v>Reading AC</v>
      </c>
      <c r="E39" s="39">
        <v>0.0031412037037037038</v>
      </c>
    </row>
    <row r="40" spans="1:5" ht="15">
      <c r="A40" s="38">
        <v>3</v>
      </c>
      <c r="B40" s="51">
        <v>452</v>
      </c>
      <c r="C40" s="52" t="s">
        <v>305</v>
      </c>
      <c r="D40" s="52" t="s">
        <v>87</v>
      </c>
      <c r="E40" s="39">
        <v>0.0031533564814814814</v>
      </c>
    </row>
    <row r="41" spans="2:4" ht="15">
      <c r="B41" s="81"/>
      <c r="C41" s="52"/>
      <c r="D41" s="52"/>
    </row>
    <row r="42" spans="1:6" ht="15">
      <c r="A42" s="30" t="s">
        <v>5</v>
      </c>
      <c r="B42" s="68" t="s">
        <v>306</v>
      </c>
      <c r="D42" s="69" t="s">
        <v>307</v>
      </c>
      <c r="F42" s="69">
        <v>14.8</v>
      </c>
    </row>
    <row r="43" spans="1:6" ht="15">
      <c r="A43" s="30"/>
      <c r="B43" s="68"/>
      <c r="D43" s="69" t="s">
        <v>308</v>
      </c>
      <c r="F43" s="69"/>
    </row>
    <row r="44" spans="1:6" ht="15">
      <c r="A44" s="30"/>
      <c r="B44" s="68"/>
      <c r="D44" s="10" t="s">
        <v>309</v>
      </c>
      <c r="E44" s="4" t="s">
        <v>5</v>
      </c>
      <c r="F44" s="69"/>
    </row>
    <row r="45" spans="1:5" ht="15">
      <c r="A45" s="33" t="s">
        <v>9</v>
      </c>
      <c r="B45" s="34" t="s">
        <v>10</v>
      </c>
      <c r="C45" s="35" t="s">
        <v>11</v>
      </c>
      <c r="D45" s="36" t="s">
        <v>12</v>
      </c>
      <c r="E45" s="28" t="s">
        <v>13</v>
      </c>
    </row>
    <row r="46" spans="1:6" ht="15">
      <c r="A46" s="38">
        <v>1</v>
      </c>
      <c r="B46" s="81">
        <v>445</v>
      </c>
      <c r="C46" s="52" t="str">
        <f>IF(OR($B46=0,$B46=""),"",VLOOKUP($B46,males,2,FALSE))</f>
        <v>Ben Russell</v>
      </c>
      <c r="D46" s="52" t="str">
        <f>IF(OR($B46=0,$B46=""),"",VLOOKUP($B46,males,3,FALSE))</f>
        <v>Bracknell AC</v>
      </c>
      <c r="E46" s="29">
        <v>16.25</v>
      </c>
      <c r="F46" s="40">
        <f>IF(E46="","",IF(E46&gt;F42,"","CBP"))</f>
      </c>
    </row>
    <row r="47" spans="1:5" ht="15">
      <c r="A47" s="38">
        <v>2</v>
      </c>
      <c r="B47" s="81">
        <v>450</v>
      </c>
      <c r="C47" s="52" t="s">
        <v>310</v>
      </c>
      <c r="D47" s="52" t="s">
        <v>14</v>
      </c>
      <c r="E47" s="29">
        <v>17.24</v>
      </c>
    </row>
    <row r="48" spans="1:5" ht="15">
      <c r="A48" s="33"/>
      <c r="B48" s="34"/>
      <c r="C48" s="35"/>
      <c r="D48" s="36"/>
      <c r="E48" s="28"/>
    </row>
    <row r="49" spans="2:4" ht="15">
      <c r="B49" s="81"/>
      <c r="C49" s="52"/>
      <c r="D49" s="52"/>
    </row>
    <row r="50" spans="1:6" ht="15">
      <c r="A50" s="30" t="s">
        <v>5</v>
      </c>
      <c r="B50" s="68" t="s">
        <v>311</v>
      </c>
      <c r="D50" s="69" t="s">
        <v>312</v>
      </c>
      <c r="F50" s="78">
        <v>53.8</v>
      </c>
    </row>
    <row r="51" spans="1:5" ht="15">
      <c r="A51" s="33" t="s">
        <v>9</v>
      </c>
      <c r="B51" s="34" t="s">
        <v>10</v>
      </c>
      <c r="C51" s="35" t="s">
        <v>11</v>
      </c>
      <c r="D51" s="36" t="s">
        <v>12</v>
      </c>
      <c r="E51" s="28" t="s">
        <v>13</v>
      </c>
    </row>
    <row r="52" spans="2:4" ht="15">
      <c r="B52" s="81"/>
      <c r="C52" s="35" t="s">
        <v>224</v>
      </c>
      <c r="D52" s="52"/>
    </row>
    <row r="54" spans="1:6" ht="15">
      <c r="A54" s="61" t="s">
        <v>5</v>
      </c>
      <c r="B54" s="76" t="s">
        <v>313</v>
      </c>
      <c r="D54" s="69" t="s">
        <v>314</v>
      </c>
      <c r="F54" s="69">
        <v>67.82</v>
      </c>
    </row>
    <row r="55" spans="1:5" ht="15">
      <c r="A55" s="33" t="s">
        <v>9</v>
      </c>
      <c r="B55" s="34" t="s">
        <v>10</v>
      </c>
      <c r="C55" s="35" t="s">
        <v>11</v>
      </c>
      <c r="D55" s="36" t="s">
        <v>12</v>
      </c>
      <c r="E55" s="28" t="s">
        <v>13</v>
      </c>
    </row>
    <row r="56" spans="1:6" ht="15">
      <c r="A56" s="16">
        <v>1</v>
      </c>
      <c r="B56" s="51">
        <v>358</v>
      </c>
      <c r="C56" s="52" t="str">
        <f>IF(OR($B56=0,$B56=""),"",VLOOKUP($B56,males,2,FALSE))</f>
        <v>Jamie Kuehnel</v>
      </c>
      <c r="D56" s="52" t="str">
        <f>IF(OR($B56=0,$B56=""),"",VLOOKUP($B56,males,3,FALSE))</f>
        <v>Newbury AC</v>
      </c>
      <c r="E56" s="4">
        <v>52.38</v>
      </c>
      <c r="F56" s="53">
        <f>IF(E56="","",IF(E56&lt;F54,"","CBP"))</f>
      </c>
    </row>
    <row r="57" spans="1:6" ht="15">
      <c r="A57" s="16">
        <v>2</v>
      </c>
      <c r="B57" s="51">
        <v>421</v>
      </c>
      <c r="C57" s="52" t="str">
        <f>IF(OR($B57=0,$B57=""),"",VLOOKUP($B57,males,2,FALSE))</f>
        <v>Kevin Snelling</v>
      </c>
      <c r="D57" s="52" t="str">
        <f>IF(OR($B57=0,$B57=""),"",VLOOKUP($B57,males,3,FALSE))</f>
        <v>Hercules Wimbledon</v>
      </c>
      <c r="E57" s="4">
        <v>19.46</v>
      </c>
      <c r="F57" s="50"/>
    </row>
    <row r="58" spans="1:6" ht="15">
      <c r="A58" s="16"/>
      <c r="B58" s="51"/>
      <c r="C58" s="52"/>
      <c r="D58" s="52"/>
      <c r="F58" s="50"/>
    </row>
    <row r="59" spans="1:6" ht="15">
      <c r="A59" s="44" t="s">
        <v>5</v>
      </c>
      <c r="B59" s="45" t="s">
        <v>315</v>
      </c>
      <c r="C59" s="46"/>
      <c r="D59" s="3" t="s">
        <v>316</v>
      </c>
      <c r="E59" s="57"/>
      <c r="F59" s="3">
        <v>17.15</v>
      </c>
    </row>
    <row r="60" spans="1:6" ht="15">
      <c r="A60" s="11" t="s">
        <v>9</v>
      </c>
      <c r="B60" s="48" t="s">
        <v>10</v>
      </c>
      <c r="C60" s="13" t="s">
        <v>11</v>
      </c>
      <c r="D60" s="14" t="s">
        <v>12</v>
      </c>
      <c r="E60" s="59" t="s">
        <v>13</v>
      </c>
      <c r="F60" s="50"/>
    </row>
    <row r="61" spans="1:6" ht="15">
      <c r="A61" s="16">
        <v>1</v>
      </c>
      <c r="B61" s="51">
        <v>358</v>
      </c>
      <c r="C61" s="52" t="str">
        <f>IF(OR($B61=0,$B61=""),"",VLOOKUP($B61,males,2,FALSE))</f>
        <v>Jamie Kuehnel</v>
      </c>
      <c r="D61" s="52" t="str">
        <f>IF(OR($B61=0,$B61=""),"",VLOOKUP($B61,males,3,FALSE))</f>
        <v>Newbury AC</v>
      </c>
      <c r="E61" s="4">
        <v>10.57</v>
      </c>
      <c r="F61" s="53">
        <f>IF(E61="","",IF(E61&lt;F59,"","CBP"))</f>
      </c>
    </row>
    <row r="62" spans="1:6" ht="15">
      <c r="A62" s="16">
        <v>2</v>
      </c>
      <c r="B62" s="51">
        <v>421</v>
      </c>
      <c r="C62" s="52" t="str">
        <f>IF(OR($B62=0,$B62=""),"",VLOOKUP($B62,males,2,FALSE))</f>
        <v>Kevin Snelling</v>
      </c>
      <c r="D62" s="52" t="str">
        <f>IF(OR($B62=0,$B62=""),"",VLOOKUP($B62,males,3,FALSE))</f>
        <v>Hercules Wimbledon</v>
      </c>
      <c r="E62" s="4">
        <v>6.57</v>
      </c>
      <c r="F62" s="100"/>
    </row>
    <row r="63" spans="1:6" ht="15">
      <c r="A63" s="16"/>
      <c r="B63" s="51"/>
      <c r="C63" s="52"/>
      <c r="D63" s="52"/>
      <c r="F63" s="50"/>
    </row>
    <row r="64" spans="1:6" ht="15">
      <c r="A64" s="44" t="s">
        <v>5</v>
      </c>
      <c r="B64" s="45" t="s">
        <v>317</v>
      </c>
      <c r="C64" s="46"/>
      <c r="D64" s="3" t="s">
        <v>318</v>
      </c>
      <c r="E64" s="57"/>
      <c r="F64" s="3">
        <v>48.63</v>
      </c>
    </row>
    <row r="65" spans="1:6" ht="15">
      <c r="A65" s="11" t="s">
        <v>9</v>
      </c>
      <c r="B65" s="48" t="s">
        <v>10</v>
      </c>
      <c r="C65" s="13" t="s">
        <v>11</v>
      </c>
      <c r="D65" s="14" t="s">
        <v>12</v>
      </c>
      <c r="E65" s="59" t="s">
        <v>13</v>
      </c>
      <c r="F65" s="50"/>
    </row>
    <row r="66" spans="1:6" ht="15">
      <c r="A66" s="16">
        <v>1</v>
      </c>
      <c r="B66" s="51">
        <v>358</v>
      </c>
      <c r="C66" s="52" t="str">
        <f>IF(OR($B66=0,$B66=""),"",VLOOKUP($B66,males,2,FALSE))</f>
        <v>Jamie Kuehnel</v>
      </c>
      <c r="D66" s="52" t="str">
        <f>IF(OR($B66=0,$B66=""),"",VLOOKUP($B66,males,3,FALSE))</f>
        <v>Newbury AC</v>
      </c>
      <c r="E66" s="4">
        <v>38.89</v>
      </c>
      <c r="F66" s="53">
        <f>IF(E66="","",IF(E66&lt;F64,"","CBP"))</f>
      </c>
    </row>
    <row r="67" spans="1:6" ht="15">
      <c r="A67" s="16">
        <v>2</v>
      </c>
      <c r="B67" s="51">
        <v>445</v>
      </c>
      <c r="C67" s="52" t="str">
        <f>IF(OR($B67=0,$B67=""),"",VLOOKUP($B67,males,2,FALSE))</f>
        <v>Ben Russell</v>
      </c>
      <c r="D67" s="52" t="str">
        <f>IF(OR($B67=0,$B67=""),"",VLOOKUP($B67,males,3,FALSE))</f>
        <v>Bracknell AC</v>
      </c>
      <c r="E67" s="4">
        <v>25.88</v>
      </c>
      <c r="F67" s="50"/>
    </row>
    <row r="68" spans="1:6" ht="15">
      <c r="A68" s="16">
        <v>3</v>
      </c>
      <c r="B68" s="51">
        <v>421</v>
      </c>
      <c r="C68" s="52" t="str">
        <f>IF(OR($B68=0,$B68=""),"",VLOOKUP($B68,males,2,FALSE))</f>
        <v>Kevin Snelling</v>
      </c>
      <c r="D68" s="52" t="str">
        <f>IF(OR($B68=0,$B68=""),"",VLOOKUP($B68,males,3,FALSE))</f>
        <v>Hercules Wimbledon</v>
      </c>
      <c r="E68" s="4">
        <v>15</v>
      </c>
      <c r="F68" s="50"/>
    </row>
    <row r="69" spans="1:6" ht="15">
      <c r="A69" s="16"/>
      <c r="B69" s="51"/>
      <c r="C69" s="52"/>
      <c r="D69" s="52"/>
      <c r="F69" s="53"/>
    </row>
    <row r="70" spans="1:6" ht="15">
      <c r="A70" s="44" t="s">
        <v>5</v>
      </c>
      <c r="B70" s="45" t="s">
        <v>319</v>
      </c>
      <c r="C70" s="46"/>
      <c r="D70" s="3" t="s">
        <v>320</v>
      </c>
      <c r="E70" s="57"/>
      <c r="F70" s="74">
        <v>70.99</v>
      </c>
    </row>
    <row r="71" spans="1:6" ht="15">
      <c r="A71" s="11" t="s">
        <v>9</v>
      </c>
      <c r="B71" s="48" t="s">
        <v>10</v>
      </c>
      <c r="C71" s="13" t="s">
        <v>11</v>
      </c>
      <c r="D71" s="14" t="s">
        <v>12</v>
      </c>
      <c r="E71" s="59" t="s">
        <v>13</v>
      </c>
      <c r="F71" s="50"/>
    </row>
    <row r="72" spans="1:6" ht="15">
      <c r="A72" s="16">
        <v>1</v>
      </c>
      <c r="B72" s="51">
        <v>333</v>
      </c>
      <c r="C72" s="52" t="str">
        <f>IF(OR($B72=0,$B72=""),"",VLOOKUP($B72,males,2,FALSE))</f>
        <v>Luke Angell</v>
      </c>
      <c r="D72" s="52" t="str">
        <f>IF(OR($B72=0,$B72=""),"",VLOOKUP($B72,males,3,FALSE))</f>
        <v>Team Kennet</v>
      </c>
      <c r="E72" s="4">
        <v>51.67</v>
      </c>
      <c r="F72" s="53">
        <f>IF(E72="","",IF(E72&lt;F70,"","CBP"))</f>
      </c>
    </row>
    <row r="73" spans="1:6" ht="15">
      <c r="A73" s="16">
        <v>2</v>
      </c>
      <c r="B73" s="51">
        <v>450</v>
      </c>
      <c r="C73" s="52" t="s">
        <v>310</v>
      </c>
      <c r="D73" s="52" t="s">
        <v>14</v>
      </c>
      <c r="E73" s="4">
        <v>35.67</v>
      </c>
      <c r="F73" s="53" t="s">
        <v>5</v>
      </c>
    </row>
    <row r="74" spans="1:6" ht="15">
      <c r="A74" s="16">
        <v>3</v>
      </c>
      <c r="B74" s="51">
        <v>448</v>
      </c>
      <c r="C74" s="52" t="s">
        <v>321</v>
      </c>
      <c r="D74" s="52" t="s">
        <v>14</v>
      </c>
      <c r="E74" s="4">
        <v>34.69</v>
      </c>
      <c r="F74" s="53"/>
    </row>
    <row r="75" spans="1:6" ht="15">
      <c r="A75" s="16">
        <v>4</v>
      </c>
      <c r="B75" s="51">
        <v>421</v>
      </c>
      <c r="C75" s="52" t="str">
        <f>IF(OR($B75=0,$B75=""),"",VLOOKUP($B75,males,2,FALSE))</f>
        <v>Kevin Snelling</v>
      </c>
      <c r="D75" s="52" t="str">
        <f>IF(OR($B75=0,$B75=""),"",VLOOKUP($B75,males,3,FALSE))</f>
        <v>Hercules Wimbledon</v>
      </c>
      <c r="E75" s="4">
        <v>21.36</v>
      </c>
      <c r="F75" s="53"/>
    </row>
    <row r="76" spans="1:6" ht="15">
      <c r="A76" s="16"/>
      <c r="B76" s="51"/>
      <c r="C76" s="52"/>
      <c r="D76" s="52"/>
      <c r="F76" s="53"/>
    </row>
    <row r="77" spans="1:6" ht="15">
      <c r="A77" s="44" t="s">
        <v>5</v>
      </c>
      <c r="B77" s="45" t="s">
        <v>322</v>
      </c>
      <c r="C77" s="46"/>
      <c r="D77" s="3" t="s">
        <v>323</v>
      </c>
      <c r="E77" s="57"/>
      <c r="F77" s="74">
        <v>7.81</v>
      </c>
    </row>
    <row r="78" spans="1:6" ht="15">
      <c r="A78" s="11" t="s">
        <v>9</v>
      </c>
      <c r="B78" s="48" t="s">
        <v>10</v>
      </c>
      <c r="C78" s="13" t="s">
        <v>11</v>
      </c>
      <c r="D78" s="14" t="s">
        <v>12</v>
      </c>
      <c r="E78" s="59" t="s">
        <v>13</v>
      </c>
      <c r="F78" s="50"/>
    </row>
    <row r="79" spans="1:6" ht="15">
      <c r="A79" s="16">
        <v>1</v>
      </c>
      <c r="B79" s="51">
        <v>426</v>
      </c>
      <c r="C79" s="52" t="str">
        <f>IF(OR($B79=0,$B79=""),"",VLOOKUP($B79,males,2,FALSE))</f>
        <v>Luke Batup</v>
      </c>
      <c r="D79" s="52" t="str">
        <f>IF(OR($B79=0,$B79=""),"",VLOOKUP($B79,males,3,FALSE))</f>
        <v>Bracknell AC</v>
      </c>
      <c r="E79" s="4">
        <v>6.2</v>
      </c>
      <c r="F79" s="53">
        <f>IF(E79="","",IF(E79&lt;F77,"","CBP"))</f>
      </c>
    </row>
    <row r="80" spans="1:6" ht="15">
      <c r="A80" s="16">
        <v>2</v>
      </c>
      <c r="B80" s="51">
        <v>355</v>
      </c>
      <c r="C80" s="52" t="str">
        <f>IF(OR($B80=0,$B80=""),"",VLOOKUP($B80,males,2,FALSE))</f>
        <v>Scott Garraway</v>
      </c>
      <c r="D80" s="52" t="str">
        <f>IF(OR($B80=0,$B80=""),"",VLOOKUP($B80,males,3,FALSE))</f>
        <v>Reading AC</v>
      </c>
      <c r="E80" s="4">
        <v>6.18</v>
      </c>
      <c r="F80" s="53"/>
    </row>
    <row r="81" spans="1:6" ht="15">
      <c r="A81" s="16">
        <v>3</v>
      </c>
      <c r="B81" s="51">
        <v>396</v>
      </c>
      <c r="C81" s="52" t="str">
        <f>IF(OR($B81=0,$B81=""),"",VLOOKUP($B81,males,2,FALSE))</f>
        <v>Oliver Carroll</v>
      </c>
      <c r="D81" s="52" t="str">
        <f>IF(OR($B81=0,$B81=""),"",VLOOKUP($B81,males,3,FALSE))</f>
        <v>WSEH AC</v>
      </c>
      <c r="E81" s="4">
        <v>5.6</v>
      </c>
      <c r="F81" s="53"/>
    </row>
    <row r="82" spans="1:6" ht="15">
      <c r="A82" s="16">
        <v>4</v>
      </c>
      <c r="B82" s="51">
        <v>445</v>
      </c>
      <c r="C82" s="52" t="str">
        <f>IF(OR($B82=0,$B82=""),"",VLOOKUP($B82,males,2,FALSE))</f>
        <v>Ben Russell</v>
      </c>
      <c r="D82" s="52" t="str">
        <f>IF(OR($B82=0,$B82=""),"",VLOOKUP($B82,males,3,FALSE))</f>
        <v>Bracknell AC</v>
      </c>
      <c r="E82" s="4">
        <v>5.57</v>
      </c>
      <c r="F82" s="53"/>
    </row>
    <row r="83" spans="1:6" ht="15">
      <c r="A83" s="16"/>
      <c r="B83" s="51"/>
      <c r="C83" s="52"/>
      <c r="D83" s="52"/>
      <c r="F83" s="53"/>
    </row>
    <row r="84" spans="1:6" ht="15">
      <c r="A84" s="44" t="s">
        <v>5</v>
      </c>
      <c r="B84" s="45" t="s">
        <v>324</v>
      </c>
      <c r="C84" s="46"/>
      <c r="D84" s="3" t="s">
        <v>325</v>
      </c>
      <c r="E84" s="57"/>
      <c r="F84" s="74">
        <v>15.82</v>
      </c>
    </row>
    <row r="85" spans="1:6" ht="15">
      <c r="A85" s="11" t="s">
        <v>9</v>
      </c>
      <c r="B85" s="48" t="s">
        <v>10</v>
      </c>
      <c r="C85" s="13" t="s">
        <v>11</v>
      </c>
      <c r="D85" s="14" t="s">
        <v>12</v>
      </c>
      <c r="E85" s="59" t="s">
        <v>13</v>
      </c>
      <c r="F85" s="50"/>
    </row>
    <row r="86" spans="1:6" ht="15">
      <c r="A86" s="16">
        <v>1</v>
      </c>
      <c r="B86" s="51">
        <v>426</v>
      </c>
      <c r="C86" s="52" t="str">
        <f>IF(OR($B86=0,$B86=""),"",VLOOKUP($B86,males,2,FALSE))</f>
        <v>Luke Batup</v>
      </c>
      <c r="D86" s="52" t="str">
        <f>IF(OR($B86=0,$B86=""),"",VLOOKUP($B86,males,3,FALSE))</f>
        <v>Bracknell AC</v>
      </c>
      <c r="E86" s="4">
        <v>12.42</v>
      </c>
      <c r="F86" s="53">
        <f>IF(E86="","",IF(E86&lt;F84,"","CBP"))</f>
      </c>
    </row>
    <row r="87" spans="1:6" ht="15">
      <c r="A87" s="16">
        <v>2</v>
      </c>
      <c r="B87" s="51">
        <v>396</v>
      </c>
      <c r="C87" s="52" t="str">
        <f>IF(OR($B87=0,$B87=""),"",VLOOKUP($B87,males,2,FALSE))</f>
        <v>Oliver Carroll</v>
      </c>
      <c r="D87" s="52" t="str">
        <f>IF(OR($B87=0,$B87=""),"",VLOOKUP($B87,males,3,FALSE))</f>
        <v>WSEH AC</v>
      </c>
      <c r="E87" s="4">
        <v>10.31</v>
      </c>
      <c r="F87" s="53" t="s">
        <v>5</v>
      </c>
    </row>
    <row r="88" spans="1:6" ht="15">
      <c r="A88" s="16">
        <v>3</v>
      </c>
      <c r="B88" s="51">
        <v>307</v>
      </c>
      <c r="C88" s="52" t="str">
        <f>IF(OR($B88=0,$B88=""),"",VLOOKUP($B88,males,2,FALSE))</f>
        <v>Dave Shields</v>
      </c>
      <c r="D88" s="52" t="str">
        <f>IF(OR($B88=0,$B88=""),"",VLOOKUP($B88,males,3,FALSE))</f>
        <v>Reading AC</v>
      </c>
      <c r="E88" s="4">
        <v>9</v>
      </c>
      <c r="F88" s="53"/>
    </row>
    <row r="89" spans="1:6" ht="15">
      <c r="A89" s="16"/>
      <c r="B89" s="51"/>
      <c r="C89" s="52"/>
      <c r="D89" s="52"/>
      <c r="F89" s="53"/>
    </row>
    <row r="90" spans="1:6" ht="15">
      <c r="A90" s="44" t="s">
        <v>5</v>
      </c>
      <c r="B90" s="45" t="s">
        <v>326</v>
      </c>
      <c r="C90" s="46"/>
      <c r="D90" s="3" t="s">
        <v>327</v>
      </c>
      <c r="E90" s="57"/>
      <c r="F90" s="74">
        <v>2.11</v>
      </c>
    </row>
    <row r="91" spans="1:6" ht="15">
      <c r="A91" s="11" t="s">
        <v>9</v>
      </c>
      <c r="B91" s="48" t="s">
        <v>10</v>
      </c>
      <c r="C91" s="13" t="s">
        <v>11</v>
      </c>
      <c r="D91" s="14" t="s">
        <v>12</v>
      </c>
      <c r="E91" s="59" t="s">
        <v>13</v>
      </c>
      <c r="F91" s="50"/>
    </row>
    <row r="92" spans="1:6" ht="15">
      <c r="A92" s="16">
        <v>1</v>
      </c>
      <c r="B92" s="51">
        <v>392</v>
      </c>
      <c r="C92" s="52" t="str">
        <f>IF(OR($B92=0,$B92=""),"",VLOOKUP($B92,males,2,FALSE))</f>
        <v>Ryan Bonifas</v>
      </c>
      <c r="D92" s="52" t="str">
        <f>IF(OR($B92=0,$B92=""),"",VLOOKUP($B92,males,3,FALSE))</f>
        <v>Basingstoke and Mid Hants AC</v>
      </c>
      <c r="E92" s="4">
        <v>2.05</v>
      </c>
      <c r="F92" s="53">
        <f>IF(E92="","",IF(E92&lt;F90,"","CBP"))</f>
      </c>
    </row>
    <row r="93" spans="1:5" ht="15">
      <c r="A93" s="16">
        <v>2</v>
      </c>
      <c r="B93" s="51">
        <v>457</v>
      </c>
      <c r="C93" s="52" t="s">
        <v>328</v>
      </c>
      <c r="D93" s="52" t="s">
        <v>49</v>
      </c>
      <c r="E93" s="4">
        <v>2</v>
      </c>
    </row>
    <row r="94" spans="1:5" ht="15">
      <c r="A94" s="16" t="s">
        <v>329</v>
      </c>
      <c r="B94" s="51">
        <v>370</v>
      </c>
      <c r="C94" s="52" t="str">
        <f>IF(OR($B94=0,$B94=""),"",VLOOKUP($B94,males,2,FALSE))</f>
        <v>Paul Neale</v>
      </c>
      <c r="D94" s="52" t="str">
        <f>IF(OR($B94=0,$B94=""),"",VLOOKUP($B94,males,3,FALSE))</f>
        <v>Enfield and Haringey AC</v>
      </c>
      <c r="E94" s="4">
        <v>1.8</v>
      </c>
    </row>
    <row r="95" spans="1:5" ht="15">
      <c r="A95" s="16" t="s">
        <v>329</v>
      </c>
      <c r="B95" s="51">
        <v>321</v>
      </c>
      <c r="C95" s="52" t="str">
        <f>IF(OR($B95=0,$B95=""),"",VLOOKUP($B95,males,2,FALSE))</f>
        <v>Peter Marlow</v>
      </c>
      <c r="D95" s="52" t="str">
        <f>IF(OR($B95=0,$B95=""),"",VLOOKUP($B95,males,3,FALSE))</f>
        <v>Bracknell AC</v>
      </c>
      <c r="E95" s="4">
        <v>1.8</v>
      </c>
    </row>
    <row r="96" spans="1:5" ht="15">
      <c r="A96" s="16">
        <v>5</v>
      </c>
      <c r="B96" s="51">
        <v>445</v>
      </c>
      <c r="C96" s="52" t="str">
        <f>IF(OR($B96=0,$B96=""),"",VLOOKUP($B96,males,2,FALSE))</f>
        <v>Ben Russell</v>
      </c>
      <c r="D96" s="52" t="str">
        <f>IF(OR($B96=0,$B96=""),"",VLOOKUP($B96,males,3,FALSE))</f>
        <v>Bracknell AC</v>
      </c>
      <c r="E96" s="4">
        <v>1.75</v>
      </c>
    </row>
    <row r="98" spans="1:6" ht="15">
      <c r="A98" s="44" t="s">
        <v>5</v>
      </c>
      <c r="B98" s="45" t="s">
        <v>330</v>
      </c>
      <c r="C98" s="46"/>
      <c r="D98" s="3" t="s">
        <v>331</v>
      </c>
      <c r="E98" s="57"/>
      <c r="F98" s="74">
        <v>4.1</v>
      </c>
    </row>
    <row r="99" spans="1:6" ht="15">
      <c r="A99" s="11" t="s">
        <v>9</v>
      </c>
      <c r="B99" s="48" t="s">
        <v>10</v>
      </c>
      <c r="C99" s="13" t="s">
        <v>11</v>
      </c>
      <c r="D99" s="14" t="s">
        <v>12</v>
      </c>
      <c r="E99" s="59" t="s">
        <v>13</v>
      </c>
      <c r="F99" s="50"/>
    </row>
    <row r="100" ht="15">
      <c r="C100" s="63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N7" sqref="N7"/>
    </sheetView>
  </sheetViews>
  <sheetFormatPr defaultColWidth="9.140625" defaultRowHeight="15"/>
  <cols>
    <col min="2" max="2" width="29.00390625" style="0" bestFit="1" customWidth="1"/>
    <col min="3" max="3" width="21.8515625" style="0" bestFit="1" customWidth="1"/>
    <col min="4" max="4" width="7.8515625" style="0" customWidth="1"/>
    <col min="5" max="5" width="6.00390625" style="0" customWidth="1"/>
    <col min="6" max="6" width="7.8515625" style="121" customWidth="1"/>
    <col min="7" max="7" width="6.140625" style="0" customWidth="1"/>
    <col min="8" max="8" width="7.8515625" style="0" customWidth="1"/>
    <col min="9" max="9" width="6.28125" style="0" customWidth="1"/>
    <col min="10" max="10" width="7.8515625" style="0" customWidth="1"/>
    <col min="11" max="11" width="6.8515625" style="0" customWidth="1"/>
    <col min="12" max="12" width="11.8515625" style="0" customWidth="1"/>
  </cols>
  <sheetData>
    <row r="1" spans="1:13" ht="15">
      <c r="A1" s="101" t="s">
        <v>332</v>
      </c>
      <c r="B1" s="102"/>
      <c r="C1" s="103"/>
      <c r="D1" s="102"/>
      <c r="E1" s="102"/>
      <c r="F1" s="104"/>
      <c r="G1" s="105"/>
      <c r="H1" s="102"/>
      <c r="I1" s="102"/>
      <c r="J1" s="102"/>
      <c r="K1" s="102"/>
      <c r="L1" s="102"/>
      <c r="M1" s="102"/>
    </row>
    <row r="2" spans="1:13" ht="15">
      <c r="A2" s="101" t="s">
        <v>333</v>
      </c>
      <c r="B2" s="102"/>
      <c r="C2" s="103"/>
      <c r="D2" s="102"/>
      <c r="E2" s="102"/>
      <c r="F2" s="104"/>
      <c r="G2" s="105"/>
      <c r="H2" s="102"/>
      <c r="I2" s="102"/>
      <c r="J2" s="102"/>
      <c r="K2" s="102"/>
      <c r="L2" s="102"/>
      <c r="M2" s="102"/>
    </row>
    <row r="3" spans="1:13" ht="15">
      <c r="A3" s="101"/>
      <c r="B3" s="102"/>
      <c r="C3" s="103"/>
      <c r="D3" s="102"/>
      <c r="E3" s="102"/>
      <c r="F3" s="104"/>
      <c r="G3" s="105"/>
      <c r="H3" s="102"/>
      <c r="I3" s="102"/>
      <c r="J3" s="102"/>
      <c r="K3" s="102"/>
      <c r="L3" s="102"/>
      <c r="M3" s="102"/>
    </row>
    <row r="4" spans="1:13" ht="15">
      <c r="A4" s="102"/>
      <c r="B4" s="101"/>
      <c r="C4" s="102"/>
      <c r="D4" s="106"/>
      <c r="E4" s="102"/>
      <c r="F4" s="104"/>
      <c r="G4" s="102"/>
      <c r="H4" s="105"/>
      <c r="I4" s="102"/>
      <c r="J4" s="102"/>
      <c r="K4" s="102"/>
      <c r="L4" s="102"/>
      <c r="M4" s="102"/>
    </row>
    <row r="5" spans="1:13" ht="15">
      <c r="A5" s="107" t="s">
        <v>334</v>
      </c>
      <c r="B5" s="108" t="s">
        <v>11</v>
      </c>
      <c r="C5" s="109" t="s">
        <v>12</v>
      </c>
      <c r="D5" s="110" t="s">
        <v>335</v>
      </c>
      <c r="E5" s="111" t="s">
        <v>336</v>
      </c>
      <c r="F5" s="112" t="s">
        <v>337</v>
      </c>
      <c r="G5" s="111" t="s">
        <v>336</v>
      </c>
      <c r="H5" s="113" t="s">
        <v>338</v>
      </c>
      <c r="I5" s="111" t="s">
        <v>336</v>
      </c>
      <c r="J5" s="114" t="s">
        <v>339</v>
      </c>
      <c r="K5" s="111" t="s">
        <v>336</v>
      </c>
      <c r="L5" s="114" t="s">
        <v>340</v>
      </c>
      <c r="M5" s="114" t="s">
        <v>341</v>
      </c>
    </row>
    <row r="6" spans="1:13" ht="15">
      <c r="A6" s="115">
        <f>'[1]Athletes'!F3</f>
        <v>326</v>
      </c>
      <c r="B6" s="115" t="str">
        <f>'[1]Athletes'!G3</f>
        <v>Sammy Ball</v>
      </c>
      <c r="C6" s="115" t="str">
        <f>'[1]Athletes'!H3</f>
        <v>Reading AC</v>
      </c>
      <c r="D6" s="116">
        <f aca="true" t="shared" si="0" ref="D6:D24">IF(ISNA(VLOOKUP($A6,Event1B,2,FALSE)),0,VLOOKUP($A6,Event1B,2,FALSE))</f>
        <v>9.66</v>
      </c>
      <c r="E6" s="117">
        <f aca="true" t="shared" si="1" ref="E6:E24">IF(ISNA(VLOOKUP($A6,Event1B,5,FALSE)),0,VLOOKUP($A6,Event1B,5,FALSE))</f>
        <v>86</v>
      </c>
      <c r="F6" s="118">
        <f aca="true" t="shared" si="2" ref="F6:F24">IF(ISNA(VLOOKUP($A6,Event2B,2,FALSE)),0,VLOOKUP($A6,Event2B,2,FALSE))</f>
        <v>0.001198611111111111</v>
      </c>
      <c r="G6" s="117">
        <f aca="true" t="shared" si="3" ref="G6:G24">IF(ISNA(VLOOKUP($A6,Event2B,5,FALSE)),0,VLOOKUP($A6,Event2B,5,FALSE))</f>
        <v>96</v>
      </c>
      <c r="H6" s="116">
        <f aca="true" t="shared" si="4" ref="H6:H24">IF(ISNA(VLOOKUP($A6,Event3B,2,FALSE)),0,VLOOKUP($A6,Event3B,2,FALSE))</f>
        <v>5.16</v>
      </c>
      <c r="I6" s="117">
        <f aca="true" t="shared" si="5" ref="I6:I24">IF(ISNA(VLOOKUP($A6,Event3B,5,FALSE)),0,VLOOKUP($A6,Event3B,5,FALSE))</f>
        <v>89</v>
      </c>
      <c r="J6" s="116">
        <f aca="true" t="shared" si="6" ref="J6:J24">IF(ISNA(VLOOKUP($A6,Event4B,2,FALSE)),0,VLOOKUP($A6,Event4B,2,FALSE))</f>
        <v>9.42</v>
      </c>
      <c r="K6" s="117">
        <f aca="true" t="shared" si="7" ref="K6:K24">IF(ISNA(VLOOKUP($A6,Event4B,5,FALSE)),0,VLOOKUP($A6,Event4B,5,FALSE))</f>
        <v>73</v>
      </c>
      <c r="L6" s="119">
        <f aca="true" t="shared" si="8" ref="L6:L24">E6+G6+I6+K6</f>
        <v>344</v>
      </c>
      <c r="M6" s="120">
        <f aca="true" t="shared" si="9" ref="M6:M24">IF(L6&gt;0,RANK(L6,$L$6:$L$24),"")</f>
        <v>1</v>
      </c>
    </row>
    <row r="7" spans="1:13" ht="15">
      <c r="A7" s="115">
        <f>'[1]Athletes'!F17</f>
        <v>438</v>
      </c>
      <c r="B7" s="115" t="str">
        <f>'[1]Athletes'!G17</f>
        <v>Thomas Day</v>
      </c>
      <c r="C7" s="115" t="str">
        <f>'[1]Athletes'!H17</f>
        <v>Slough Junior AC</v>
      </c>
      <c r="D7" s="116">
        <f t="shared" si="0"/>
        <v>11.03</v>
      </c>
      <c r="E7" s="117">
        <f t="shared" si="1"/>
        <v>72</v>
      </c>
      <c r="F7" s="118">
        <f t="shared" si="2"/>
        <v>0.0012325231481481482</v>
      </c>
      <c r="G7" s="117">
        <f t="shared" si="3"/>
        <v>93</v>
      </c>
      <c r="H7" s="116">
        <f t="shared" si="4"/>
        <v>4.1</v>
      </c>
      <c r="I7" s="117">
        <f t="shared" si="5"/>
        <v>54</v>
      </c>
      <c r="J7" s="116">
        <f t="shared" si="6"/>
        <v>6.14</v>
      </c>
      <c r="K7" s="117">
        <f t="shared" si="7"/>
        <v>46</v>
      </c>
      <c r="L7" s="119">
        <f t="shared" si="8"/>
        <v>265</v>
      </c>
      <c r="M7" s="120">
        <f t="shared" si="9"/>
        <v>2</v>
      </c>
    </row>
    <row r="8" spans="1:13" ht="15">
      <c r="A8" s="115">
        <f>'[1]Athletes'!F21</f>
        <v>453</v>
      </c>
      <c r="B8" s="115" t="str">
        <f>'[1]Athletes'!G21</f>
        <v>Aidan Marshall</v>
      </c>
      <c r="C8" s="115" t="str">
        <f>'[1]Athletes'!H21</f>
        <v>Reading AC</v>
      </c>
      <c r="D8" s="116">
        <f t="shared" si="0"/>
        <v>10.91</v>
      </c>
      <c r="E8" s="117">
        <f t="shared" si="1"/>
        <v>73</v>
      </c>
      <c r="F8" s="118">
        <f t="shared" si="2"/>
        <v>0.0012462962962962963</v>
      </c>
      <c r="G8" s="117">
        <f t="shared" si="3"/>
        <v>92</v>
      </c>
      <c r="H8" s="116">
        <f t="shared" si="4"/>
        <v>3.96</v>
      </c>
      <c r="I8" s="117">
        <f t="shared" si="5"/>
        <v>50</v>
      </c>
      <c r="J8" s="116">
        <f t="shared" si="6"/>
        <v>4.81</v>
      </c>
      <c r="K8" s="117">
        <f t="shared" si="7"/>
        <v>27</v>
      </c>
      <c r="L8" s="119">
        <f t="shared" si="8"/>
        <v>242</v>
      </c>
      <c r="M8" s="120">
        <f t="shared" si="9"/>
        <v>3</v>
      </c>
    </row>
    <row r="9" spans="1:13" ht="15">
      <c r="A9" s="115">
        <f>'[1]Athletes'!F12</f>
        <v>386</v>
      </c>
      <c r="B9" s="115" t="str">
        <f>'[1]Athletes'!G12</f>
        <v>Reuben Jones</v>
      </c>
      <c r="C9" s="115" t="str">
        <f>'[1]Athletes'!H12</f>
        <v>Reading AC</v>
      </c>
      <c r="D9" s="116">
        <f t="shared" si="0"/>
        <v>11.13</v>
      </c>
      <c r="E9" s="117">
        <f t="shared" si="1"/>
        <v>71</v>
      </c>
      <c r="F9" s="118">
        <f t="shared" si="2"/>
        <v>0.0014068287037037038</v>
      </c>
      <c r="G9" s="117">
        <f t="shared" si="3"/>
        <v>76</v>
      </c>
      <c r="H9" s="116">
        <f t="shared" si="4"/>
        <v>4.05</v>
      </c>
      <c r="I9" s="117">
        <f t="shared" si="5"/>
        <v>52</v>
      </c>
      <c r="J9" s="116">
        <f t="shared" si="6"/>
        <v>5.32</v>
      </c>
      <c r="K9" s="117">
        <f t="shared" si="7"/>
        <v>32</v>
      </c>
      <c r="L9" s="119">
        <f t="shared" si="8"/>
        <v>231</v>
      </c>
      <c r="M9" s="120">
        <f t="shared" si="9"/>
        <v>4</v>
      </c>
    </row>
    <row r="10" spans="1:13" ht="15">
      <c r="A10" s="115">
        <f>'[1]Athletes'!F13</f>
        <v>388</v>
      </c>
      <c r="B10" s="115" t="str">
        <f>'[1]Athletes'!G13</f>
        <v>Matthew Rawles</v>
      </c>
      <c r="C10" s="115" t="str">
        <f>'[1]Athletes'!H13</f>
        <v>Reading AC</v>
      </c>
      <c r="D10" s="116">
        <f t="shared" si="0"/>
        <v>11.52</v>
      </c>
      <c r="E10" s="117">
        <f t="shared" si="1"/>
        <v>67</v>
      </c>
      <c r="F10" s="118">
        <f t="shared" si="2"/>
        <v>0.001570486111111111</v>
      </c>
      <c r="G10" s="117">
        <f t="shared" si="3"/>
        <v>61</v>
      </c>
      <c r="H10" s="116">
        <f t="shared" si="4"/>
        <v>3.38</v>
      </c>
      <c r="I10" s="117">
        <f t="shared" si="5"/>
        <v>35</v>
      </c>
      <c r="J10" s="116">
        <f t="shared" si="6"/>
        <v>7.97</v>
      </c>
      <c r="K10" s="117">
        <f t="shared" si="7"/>
        <v>62</v>
      </c>
      <c r="L10" s="119">
        <f t="shared" si="8"/>
        <v>225</v>
      </c>
      <c r="M10" s="120">
        <f t="shared" si="9"/>
        <v>5</v>
      </c>
    </row>
    <row r="11" spans="1:13" ht="15">
      <c r="A11" s="115">
        <f>'[1]Athletes'!F9</f>
        <v>378</v>
      </c>
      <c r="B11" s="115" t="str">
        <f>'[1]Athletes'!G9</f>
        <v>Aleksandr Robbins</v>
      </c>
      <c r="C11" s="115" t="str">
        <f>'[1]Athletes'!H9</f>
        <v>Bracknell AC</v>
      </c>
      <c r="D11" s="116">
        <f t="shared" si="0"/>
        <v>11.13</v>
      </c>
      <c r="E11" s="117">
        <f t="shared" si="1"/>
        <v>71</v>
      </c>
      <c r="F11" s="118">
        <f t="shared" si="2"/>
        <v>0.0014229166666666667</v>
      </c>
      <c r="G11" s="117">
        <f t="shared" si="3"/>
        <v>75</v>
      </c>
      <c r="H11" s="116">
        <f t="shared" si="4"/>
        <v>3.87</v>
      </c>
      <c r="I11" s="117">
        <f t="shared" si="5"/>
        <v>47</v>
      </c>
      <c r="J11" s="116">
        <f t="shared" si="6"/>
        <v>5.22</v>
      </c>
      <c r="K11" s="117">
        <f t="shared" si="7"/>
        <v>31</v>
      </c>
      <c r="L11" s="119">
        <f t="shared" si="8"/>
        <v>224</v>
      </c>
      <c r="M11" s="120">
        <f t="shared" si="9"/>
        <v>6</v>
      </c>
    </row>
    <row r="12" spans="1:13" ht="15">
      <c r="A12" s="115">
        <f>'[1]Athletes'!F2</f>
        <v>318</v>
      </c>
      <c r="B12" s="115" t="str">
        <f>'[1]Athletes'!G2</f>
        <v>Kian Hockaday</v>
      </c>
      <c r="C12" s="115" t="str">
        <f>'[1]Athletes'!H2</f>
        <v>Team Kennet</v>
      </c>
      <c r="D12" s="116">
        <f t="shared" si="0"/>
        <v>11.59</v>
      </c>
      <c r="E12" s="117">
        <f t="shared" si="1"/>
        <v>67</v>
      </c>
      <c r="F12" s="118">
        <f t="shared" si="2"/>
        <v>0.0013868055555555554</v>
      </c>
      <c r="G12" s="117">
        <f t="shared" si="3"/>
        <v>78</v>
      </c>
      <c r="H12" s="116">
        <f t="shared" si="4"/>
        <v>3.5</v>
      </c>
      <c r="I12" s="117">
        <f t="shared" si="5"/>
        <v>38</v>
      </c>
      <c r="J12" s="116">
        <f t="shared" si="6"/>
        <v>5.44</v>
      </c>
      <c r="K12" s="117">
        <f t="shared" si="7"/>
        <v>34</v>
      </c>
      <c r="L12" s="119">
        <f t="shared" si="8"/>
        <v>217</v>
      </c>
      <c r="M12" s="120">
        <f t="shared" si="9"/>
        <v>7</v>
      </c>
    </row>
    <row r="13" spans="1:13" ht="15">
      <c r="A13" s="115">
        <f>'[1]Athletes'!F4</f>
        <v>348</v>
      </c>
      <c r="B13" s="115" t="str">
        <f>'[1]Athletes'!G4</f>
        <v>Samuel Johnson</v>
      </c>
      <c r="C13" s="115" t="str">
        <f>'[1]Athletes'!H4</f>
        <v>Bracknell AC</v>
      </c>
      <c r="D13" s="116">
        <f t="shared" si="0"/>
        <v>11.18</v>
      </c>
      <c r="E13" s="117">
        <f t="shared" si="1"/>
        <v>71</v>
      </c>
      <c r="F13" s="118">
        <f t="shared" si="2"/>
        <v>0.0015104166666666666</v>
      </c>
      <c r="G13" s="117">
        <f t="shared" si="3"/>
        <v>66</v>
      </c>
      <c r="H13" s="116">
        <f t="shared" si="4"/>
        <v>3.64</v>
      </c>
      <c r="I13" s="117">
        <f t="shared" si="5"/>
        <v>42</v>
      </c>
      <c r="J13" s="116">
        <f t="shared" si="6"/>
        <v>5.68</v>
      </c>
      <c r="K13" s="117">
        <f t="shared" si="7"/>
        <v>38</v>
      </c>
      <c r="L13" s="119">
        <f t="shared" si="8"/>
        <v>217</v>
      </c>
      <c r="M13" s="120">
        <f t="shared" si="9"/>
        <v>7</v>
      </c>
    </row>
    <row r="14" spans="1:13" ht="15">
      <c r="A14" s="115">
        <f>'[1]Athletes'!F19</f>
        <v>442</v>
      </c>
      <c r="B14" s="115" t="str">
        <f>'[1]Athletes'!G19</f>
        <v>Oliver Humphrey</v>
      </c>
      <c r="C14" s="115" t="str">
        <f>'[1]Athletes'!H19</f>
        <v>Team Kennet</v>
      </c>
      <c r="D14" s="116">
        <f t="shared" si="0"/>
        <v>11.15</v>
      </c>
      <c r="E14" s="117">
        <f t="shared" si="1"/>
        <v>71</v>
      </c>
      <c r="F14" s="118">
        <f t="shared" si="2"/>
        <v>0.0014733796296296294</v>
      </c>
      <c r="G14" s="117">
        <f t="shared" si="3"/>
        <v>70</v>
      </c>
      <c r="H14" s="116">
        <f t="shared" si="4"/>
        <v>3.97</v>
      </c>
      <c r="I14" s="117">
        <f t="shared" si="5"/>
        <v>50</v>
      </c>
      <c r="J14" s="116">
        <f t="shared" si="6"/>
        <v>4.32</v>
      </c>
      <c r="K14" s="117">
        <f t="shared" si="7"/>
        <v>23</v>
      </c>
      <c r="L14" s="119">
        <f t="shared" si="8"/>
        <v>214</v>
      </c>
      <c r="M14" s="120">
        <f t="shared" si="9"/>
        <v>9</v>
      </c>
    </row>
    <row r="15" spans="1:13" ht="15">
      <c r="A15" s="115">
        <f>'[1]Athletes'!F5</f>
        <v>366</v>
      </c>
      <c r="B15" s="115" t="str">
        <f>'[1]Athletes'!G5</f>
        <v>Joshua Aaron</v>
      </c>
      <c r="C15" s="115" t="str">
        <f>'[1]Athletes'!H5</f>
        <v>Bracknell AC</v>
      </c>
      <c r="D15" s="116">
        <f t="shared" si="0"/>
        <v>11.66</v>
      </c>
      <c r="E15" s="117">
        <f t="shared" si="1"/>
        <v>66</v>
      </c>
      <c r="F15" s="118">
        <f t="shared" si="2"/>
        <v>0.0014175925925925925</v>
      </c>
      <c r="G15" s="117">
        <f t="shared" si="3"/>
        <v>75</v>
      </c>
      <c r="H15" s="116">
        <f t="shared" si="4"/>
        <v>2.94</v>
      </c>
      <c r="I15" s="117">
        <f t="shared" si="5"/>
        <v>24</v>
      </c>
      <c r="J15" s="116">
        <f t="shared" si="6"/>
        <v>5.94</v>
      </c>
      <c r="K15" s="117">
        <f t="shared" si="7"/>
        <v>42</v>
      </c>
      <c r="L15" s="119">
        <f t="shared" si="8"/>
        <v>207</v>
      </c>
      <c r="M15" s="120">
        <f t="shared" si="9"/>
        <v>10</v>
      </c>
    </row>
    <row r="16" spans="1:13" ht="15">
      <c r="A16" s="115">
        <f>'[1]Athletes'!F16</f>
        <v>395</v>
      </c>
      <c r="B16" s="115" t="str">
        <f>'[1]Athletes'!G16</f>
        <v>Oliver Barrett</v>
      </c>
      <c r="C16" s="115" t="str">
        <f>'[1]Athletes'!H16</f>
        <v>Bracknell AC</v>
      </c>
      <c r="D16" s="116">
        <f t="shared" si="0"/>
        <v>11.92</v>
      </c>
      <c r="E16" s="117">
        <f t="shared" si="1"/>
        <v>63</v>
      </c>
      <c r="F16" s="118">
        <f t="shared" si="2"/>
        <v>0.0012886574074074074</v>
      </c>
      <c r="G16" s="117">
        <f t="shared" si="3"/>
        <v>88</v>
      </c>
      <c r="H16" s="116">
        <f t="shared" si="4"/>
        <v>3.18</v>
      </c>
      <c r="I16" s="117">
        <f t="shared" si="5"/>
        <v>30</v>
      </c>
      <c r="J16" s="116">
        <f t="shared" si="6"/>
        <v>4.36</v>
      </c>
      <c r="K16" s="117">
        <f t="shared" si="7"/>
        <v>24</v>
      </c>
      <c r="L16" s="119">
        <f t="shared" si="8"/>
        <v>205</v>
      </c>
      <c r="M16" s="120">
        <f t="shared" si="9"/>
        <v>11</v>
      </c>
    </row>
    <row r="17" spans="1:13" ht="15">
      <c r="A17" s="115">
        <f>'[1]Athletes'!F22</f>
        <v>455</v>
      </c>
      <c r="B17" s="115" t="str">
        <f>'[1]Athletes'!G22</f>
        <v>Charlie Thomas</v>
      </c>
      <c r="C17" s="115" t="str">
        <f>'[1]Athletes'!H22</f>
        <v>Reading AC</v>
      </c>
      <c r="D17" s="116">
        <f t="shared" si="0"/>
        <v>11.35</v>
      </c>
      <c r="E17" s="117">
        <f t="shared" si="1"/>
        <v>69</v>
      </c>
      <c r="F17" s="118">
        <f t="shared" si="2"/>
        <v>0.0014928240740740741</v>
      </c>
      <c r="G17" s="117">
        <f t="shared" si="3"/>
        <v>68</v>
      </c>
      <c r="H17" s="116">
        <f t="shared" si="4"/>
        <v>3.4</v>
      </c>
      <c r="I17" s="117">
        <f t="shared" si="5"/>
        <v>36</v>
      </c>
      <c r="J17" s="116">
        <f t="shared" si="6"/>
        <v>5.33</v>
      </c>
      <c r="K17" s="117">
        <f t="shared" si="7"/>
        <v>32</v>
      </c>
      <c r="L17" s="119">
        <f t="shared" si="8"/>
        <v>205</v>
      </c>
      <c r="M17" s="120">
        <f t="shared" si="9"/>
        <v>11</v>
      </c>
    </row>
    <row r="18" spans="1:13" ht="15">
      <c r="A18" s="115">
        <f>'[1]Athletes'!F15</f>
        <v>393</v>
      </c>
      <c r="B18" s="115" t="str">
        <f>'[1]Athletes'!G15</f>
        <v>Harry Davis</v>
      </c>
      <c r="C18" s="115" t="str">
        <f>'[1]Athletes'!H15</f>
        <v>Team Kennet</v>
      </c>
      <c r="D18" s="116">
        <f t="shared" si="0"/>
        <v>11.67</v>
      </c>
      <c r="E18" s="117">
        <f t="shared" si="1"/>
        <v>66</v>
      </c>
      <c r="F18" s="118">
        <f t="shared" si="2"/>
        <v>0.0013629629629629632</v>
      </c>
      <c r="G18" s="117">
        <f t="shared" si="3"/>
        <v>80</v>
      </c>
      <c r="H18" s="116">
        <f t="shared" si="4"/>
        <v>3.24</v>
      </c>
      <c r="I18" s="117">
        <f t="shared" si="5"/>
        <v>32</v>
      </c>
      <c r="J18" s="116">
        <f t="shared" si="6"/>
        <v>4.45</v>
      </c>
      <c r="K18" s="117">
        <f t="shared" si="7"/>
        <v>24</v>
      </c>
      <c r="L18" s="119">
        <f t="shared" si="8"/>
        <v>202</v>
      </c>
      <c r="M18" s="120">
        <f t="shared" si="9"/>
        <v>13</v>
      </c>
    </row>
    <row r="19" spans="1:13" ht="15">
      <c r="A19" s="115">
        <f>'[1]Athletes'!F14</f>
        <v>390</v>
      </c>
      <c r="B19" s="115" t="str">
        <f>'[1]Athletes'!G14</f>
        <v>Hal Rust-D'Eye</v>
      </c>
      <c r="C19" s="115" t="str">
        <f>'[1]Athletes'!H14</f>
        <v>Reading AC</v>
      </c>
      <c r="D19" s="116">
        <f t="shared" si="0"/>
        <v>11.09</v>
      </c>
      <c r="E19" s="117">
        <f t="shared" si="1"/>
        <v>72</v>
      </c>
      <c r="F19" s="118">
        <f t="shared" si="2"/>
        <v>0.0013938657407407407</v>
      </c>
      <c r="G19" s="117">
        <f t="shared" si="3"/>
        <v>77</v>
      </c>
      <c r="H19" s="116">
        <f t="shared" si="4"/>
        <v>2.81</v>
      </c>
      <c r="I19" s="117">
        <f t="shared" si="5"/>
        <v>21</v>
      </c>
      <c r="J19" s="116">
        <f t="shared" si="6"/>
        <v>5.15</v>
      </c>
      <c r="K19" s="117">
        <f t="shared" si="7"/>
        <v>30</v>
      </c>
      <c r="L19" s="119">
        <f t="shared" si="8"/>
        <v>200</v>
      </c>
      <c r="M19" s="120">
        <f t="shared" si="9"/>
        <v>14</v>
      </c>
    </row>
    <row r="20" spans="1:13" ht="15">
      <c r="A20" s="115">
        <f>'[1]Athletes'!F10</f>
        <v>380</v>
      </c>
      <c r="B20" s="115" t="str">
        <f>'[1]Athletes'!G10</f>
        <v>Isaac Young</v>
      </c>
      <c r="C20" s="115" t="str">
        <f>'[1]Athletes'!H10</f>
        <v>Bracknell AC</v>
      </c>
      <c r="D20" s="116">
        <f t="shared" si="0"/>
        <v>11.36</v>
      </c>
      <c r="E20" s="117">
        <f t="shared" si="1"/>
        <v>69</v>
      </c>
      <c r="F20" s="118">
        <f t="shared" si="2"/>
        <v>0.0013606481481481482</v>
      </c>
      <c r="G20" s="117">
        <f t="shared" si="3"/>
        <v>81</v>
      </c>
      <c r="H20" s="116">
        <f t="shared" si="4"/>
        <v>3</v>
      </c>
      <c r="I20" s="117">
        <f t="shared" si="5"/>
        <v>26</v>
      </c>
      <c r="J20" s="116">
        <f t="shared" si="6"/>
        <v>4.38</v>
      </c>
      <c r="K20" s="117">
        <f t="shared" si="7"/>
        <v>24</v>
      </c>
      <c r="L20" s="119">
        <f t="shared" si="8"/>
        <v>200</v>
      </c>
      <c r="M20" s="120">
        <f t="shared" si="9"/>
        <v>14</v>
      </c>
    </row>
    <row r="21" spans="1:13" ht="15">
      <c r="A21" s="115">
        <f>'[1]Athletes'!F8</f>
        <v>376</v>
      </c>
      <c r="B21" s="115" t="str">
        <f>'[1]Athletes'!G8</f>
        <v>Hector Daniel</v>
      </c>
      <c r="C21" s="115" t="str">
        <f>'[1]Athletes'!H8</f>
        <v>Bracknell AC</v>
      </c>
      <c r="D21" s="116">
        <f t="shared" si="0"/>
        <v>12.05</v>
      </c>
      <c r="E21" s="117">
        <f t="shared" si="1"/>
        <v>62</v>
      </c>
      <c r="F21" s="118">
        <f t="shared" si="2"/>
        <v>0.0014023148148148148</v>
      </c>
      <c r="G21" s="117">
        <f t="shared" si="3"/>
        <v>77</v>
      </c>
      <c r="H21" s="116">
        <f t="shared" si="4"/>
        <v>3.48</v>
      </c>
      <c r="I21" s="117">
        <f t="shared" si="5"/>
        <v>38</v>
      </c>
      <c r="J21" s="116">
        <f t="shared" si="6"/>
        <v>4.06</v>
      </c>
      <c r="K21" s="117">
        <f t="shared" si="7"/>
        <v>21</v>
      </c>
      <c r="L21" s="119">
        <f t="shared" si="8"/>
        <v>198</v>
      </c>
      <c r="M21" s="120">
        <f t="shared" si="9"/>
        <v>16</v>
      </c>
    </row>
    <row r="22" spans="1:13" ht="15">
      <c r="A22" s="115">
        <f>'[1]Athletes'!F6</f>
        <v>369</v>
      </c>
      <c r="B22" s="115" t="str">
        <f>'[1]Athletes'!G6</f>
        <v>Luke Green</v>
      </c>
      <c r="C22" s="115" t="str">
        <f>'[1]Athletes'!H6</f>
        <v>Bracknell AC</v>
      </c>
      <c r="D22" s="116">
        <f t="shared" si="0"/>
        <v>12.4</v>
      </c>
      <c r="E22" s="117">
        <f t="shared" si="1"/>
        <v>58</v>
      </c>
      <c r="F22" s="118">
        <f t="shared" si="2"/>
        <v>0.001382986111111111</v>
      </c>
      <c r="G22" s="117">
        <f t="shared" si="3"/>
        <v>79</v>
      </c>
      <c r="H22" s="116">
        <f t="shared" si="4"/>
        <v>2.98</v>
      </c>
      <c r="I22" s="117">
        <f t="shared" si="5"/>
        <v>25</v>
      </c>
      <c r="J22" s="116">
        <f t="shared" si="6"/>
        <v>4.23</v>
      </c>
      <c r="K22" s="117">
        <f t="shared" si="7"/>
        <v>23</v>
      </c>
      <c r="L22" s="119">
        <f t="shared" si="8"/>
        <v>185</v>
      </c>
      <c r="M22" s="120">
        <f t="shared" si="9"/>
        <v>17</v>
      </c>
    </row>
    <row r="23" spans="1:13" ht="15">
      <c r="A23" s="115">
        <f>'[1]Athletes'!F11</f>
        <v>381</v>
      </c>
      <c r="B23" s="115" t="str">
        <f>'[1]Athletes'!G11</f>
        <v>James Berry</v>
      </c>
      <c r="C23" s="115" t="str">
        <f>'[1]Athletes'!H11</f>
        <v>Bracknell AC</v>
      </c>
      <c r="D23" s="116">
        <f t="shared" si="0"/>
        <v>13.33</v>
      </c>
      <c r="E23" s="117">
        <f t="shared" si="1"/>
        <v>49</v>
      </c>
      <c r="F23" s="118">
        <f t="shared" si="2"/>
        <v>0.0015543981481481483</v>
      </c>
      <c r="G23" s="117">
        <f t="shared" si="3"/>
        <v>62</v>
      </c>
      <c r="H23" s="116">
        <f t="shared" si="4"/>
        <v>2.84</v>
      </c>
      <c r="I23" s="117">
        <f t="shared" si="5"/>
        <v>22</v>
      </c>
      <c r="J23" s="116">
        <f t="shared" si="6"/>
        <v>1.95</v>
      </c>
      <c r="K23" s="117">
        <f t="shared" si="7"/>
        <v>3</v>
      </c>
      <c r="L23" s="119">
        <f t="shared" si="8"/>
        <v>136</v>
      </c>
      <c r="M23" s="120">
        <f t="shared" si="9"/>
        <v>18</v>
      </c>
    </row>
    <row r="24" spans="1:13" ht="15">
      <c r="A24" s="115">
        <f>'[1]Athletes'!F20</f>
        <v>444</v>
      </c>
      <c r="B24" s="115" t="str">
        <f>'[1]Athletes'!G20</f>
        <v>Ashton Macklin</v>
      </c>
      <c r="C24" s="115" t="str">
        <f>'[1]Athletes'!H20</f>
        <v>Reading AC</v>
      </c>
      <c r="D24" s="116">
        <f t="shared" si="0"/>
        <v>11.91</v>
      </c>
      <c r="E24" s="117">
        <f t="shared" si="1"/>
        <v>63</v>
      </c>
      <c r="F24" s="118">
        <f t="shared" si="2"/>
        <v>0</v>
      </c>
      <c r="G24" s="117">
        <f t="shared" si="3"/>
        <v>0</v>
      </c>
      <c r="H24" s="116">
        <f t="shared" si="4"/>
        <v>3.21</v>
      </c>
      <c r="I24" s="117">
        <f t="shared" si="5"/>
        <v>31</v>
      </c>
      <c r="J24" s="116">
        <f t="shared" si="6"/>
        <v>3.83</v>
      </c>
      <c r="K24" s="117">
        <f t="shared" si="7"/>
        <v>19</v>
      </c>
      <c r="L24" s="119">
        <f t="shared" si="8"/>
        <v>113</v>
      </c>
      <c r="M24" s="120">
        <f t="shared" si="9"/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Charlish</dc:creator>
  <cp:keywords/>
  <dc:description/>
  <cp:lastModifiedBy>Malcolm Charlish</cp:lastModifiedBy>
  <dcterms:created xsi:type="dcterms:W3CDTF">2017-05-15T12:16:24Z</dcterms:created>
  <dcterms:modified xsi:type="dcterms:W3CDTF">2017-05-22T19:04:55Z</dcterms:modified>
  <cp:category/>
  <cp:version/>
  <cp:contentType/>
  <cp:contentStatus/>
</cp:coreProperties>
</file>