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0" windowHeight="11085" activeTab="6"/>
  </bookViews>
  <sheets>
    <sheet name="U15G" sheetId="1" r:id="rId1"/>
    <sheet name="U15B" sheetId="2" r:id="rId2"/>
    <sheet name="U17W" sheetId="3" r:id="rId3"/>
    <sheet name="U17M" sheetId="4" r:id="rId4"/>
    <sheet name="JW" sheetId="5" r:id="rId5"/>
    <sheet name="JM" sheetId="6" r:id="rId6"/>
    <sheet name="SW" sheetId="7" r:id="rId7"/>
    <sheet name="SM" sheetId="8" r:id="rId8"/>
    <sheet name="U13G" sheetId="9" r:id="rId9"/>
    <sheet name="U13B" sheetId="10" r:id="rId10"/>
  </sheets>
  <externalReferences>
    <externalReference r:id="rId13"/>
    <externalReference r:id="rId14"/>
  </externalReferences>
  <definedNames>
    <definedName name="Event1B">'[1]75m '!$H$4:$M$39</definedName>
    <definedName name="Event1G">'[1]75m '!$A$4:$F$50</definedName>
    <definedName name="Event2B">'[1]600m'!$H$4:$M$39</definedName>
    <definedName name="Event2G">'[1]600m'!$A$4:$F$42</definedName>
    <definedName name="Event3B">'[1]LongJump'!$H$4:$M$39</definedName>
    <definedName name="Event3G">'[1]LongJump'!$A$4:$F$42</definedName>
    <definedName name="Event4B">'[1]ShotPutt'!$H$4:$M$39</definedName>
    <definedName name="Event4G">'[1]ShotPutt'!$A$4:$F$42</definedName>
    <definedName name="females">'[2]Athletes'!$A$1:$D$200</definedName>
    <definedName name="males">'[2]Athletes'!$F$1:$I$200</definedName>
  </definedNames>
  <calcPr fullCalcOnLoad="1"/>
</workbook>
</file>

<file path=xl/sharedStrings.xml><?xml version="1.0" encoding="utf-8"?>
<sst xmlns="http://schemas.openxmlformats.org/spreadsheetml/2006/main" count="1223" uniqueCount="305">
  <si>
    <t>Under 15 Girls</t>
  </si>
  <si>
    <t xml:space="preserve"> </t>
  </si>
  <si>
    <t>100M UNDER 15 GIRLS HEAT 1</t>
  </si>
  <si>
    <t>CBP: C. Moyne   WSEH 2004</t>
  </si>
  <si>
    <t>L. Morris  Reading AC 2010</t>
  </si>
  <si>
    <t>L. Pleace WSEH 2014</t>
  </si>
  <si>
    <t>No Windspeed</t>
  </si>
  <si>
    <t>Posn</t>
  </si>
  <si>
    <t>Bib</t>
  </si>
  <si>
    <t>Athlete</t>
  </si>
  <si>
    <t>Club</t>
  </si>
  <si>
    <t>Perf</t>
  </si>
  <si>
    <t>100M UNDER 15 GIRLS HEAT 2</t>
  </si>
  <si>
    <t>100M UNDER 15 GIRLS FINAL</t>
  </si>
  <si>
    <t>Wind= 0.4</t>
  </si>
  <si>
    <t>200M UNDER 15 GIRLS FINAL</t>
  </si>
  <si>
    <t>CBP: L. Owusu   WSE 1993</t>
  </si>
  <si>
    <t xml:space="preserve">         S Papps     BAC 2009</t>
  </si>
  <si>
    <t>Wind= -0.5</t>
  </si>
  <si>
    <t>300M UNDER 15 GIRLS FINAL</t>
  </si>
  <si>
    <t>CBP: E. Morris  BAC</t>
  </si>
  <si>
    <t>800M U15 GIRLS HEAT 1</t>
  </si>
  <si>
    <t>CBP: R. McClay   BAC 2006</t>
  </si>
  <si>
    <t>800M U15 GIRLS HEAT 2</t>
  </si>
  <si>
    <t>800M U15 GIRLS FINAL</t>
  </si>
  <si>
    <t>DNS</t>
  </si>
  <si>
    <t>1500M U15 GIRLS FINAL</t>
  </si>
  <si>
    <t>CBP: H. Goddard   BAC  2013</t>
  </si>
  <si>
    <t>75MH UNDER 15 GIRLS FINAL</t>
  </si>
  <si>
    <t>CBP: D. Flemming  BAC</t>
  </si>
  <si>
    <t>Wind= 0.1</t>
  </si>
  <si>
    <t>HAMMER UNDER 15 GIRLS</t>
  </si>
  <si>
    <t>CBP: C. Payne   NAB  2016</t>
  </si>
  <si>
    <t>SHOT UNDER 15 GIRLS</t>
  </si>
  <si>
    <t>CBP: A. Lowe   RAC    2016</t>
  </si>
  <si>
    <t>DISCUS UNDER 15 GIRLS</t>
  </si>
  <si>
    <t>CBP: L. Keightley   BAC 1993</t>
  </si>
  <si>
    <t>JAVELIN UNDER 15 GIRLS</t>
  </si>
  <si>
    <t>CBP: J. Smith   WSEH  2016</t>
  </si>
  <si>
    <t>HIGH JUMP UNDER 15 GIRLS</t>
  </si>
  <si>
    <t>CBP: E. Houston NAC 2014</t>
  </si>
  <si>
    <t>LONG JUMP UNDER 15 GIRLS</t>
  </si>
  <si>
    <t>CBP: M. Lake WSEH 2011</t>
  </si>
  <si>
    <t>Wind</t>
  </si>
  <si>
    <t>POLE VAULT UNDER 15 GIRLS</t>
  </si>
  <si>
    <t>CBP: I. Deacon BAC 2014</t>
  </si>
  <si>
    <t>4=</t>
  </si>
  <si>
    <t>Under 15 Boys</t>
  </si>
  <si>
    <t>100M UNDER 15 BOYS FINAL</t>
  </si>
  <si>
    <t>CBP: M. Galliers   WSEH 2004</t>
  </si>
  <si>
    <t>Wind= 0.6</t>
  </si>
  <si>
    <t>200M UNDER 15 BOYS FINAL</t>
  </si>
  <si>
    <t>CBP: A. Penford   RAC 1995</t>
  </si>
  <si>
    <t>K. Milton  BAC  2015</t>
  </si>
  <si>
    <t>L. Turner  BAC   2017</t>
  </si>
  <si>
    <t>Wind= 1.9</t>
  </si>
  <si>
    <t>300M UNDER 15 BOYS FINAL</t>
  </si>
  <si>
    <t>CBP: B. Lewi-Shallow  RAC  2014</t>
  </si>
  <si>
    <t>800M U15 BOYS FINAL</t>
  </si>
  <si>
    <t>CBP: M. Seddon BAC 2010</t>
  </si>
  <si>
    <t>1500M U15 BOYS FINAL</t>
  </si>
  <si>
    <t>CBP: B Brackstone BAC 1984</t>
  </si>
  <si>
    <t>80MH UNDER 15 BOYS FINAL</t>
  </si>
  <si>
    <t>CBP: J. Zeller  BAC   2015</t>
  </si>
  <si>
    <t>Wind= 0.0</t>
  </si>
  <si>
    <t>HAMMER UNDER 15 BOYS</t>
  </si>
  <si>
    <t>CBP: J. Norris WSEH 2013</t>
  </si>
  <si>
    <t>SHOT UNDER 15 BOYS</t>
  </si>
  <si>
    <t>CBP: S. Clague   RAC 2000</t>
  </si>
  <si>
    <t>DISCUS UNDER 15 BOYS</t>
  </si>
  <si>
    <t>CBP: M. Townsend  WSEH 2003</t>
  </si>
  <si>
    <t>JAVELIN UNDER 15 BOYS</t>
  </si>
  <si>
    <t>CBP: J. Cable  BAC  2016</t>
  </si>
  <si>
    <t>HIGH JUMP UNDER 15 BOYS</t>
  </si>
  <si>
    <t>CBP: C. Lake   WSEH 2004</t>
  </si>
  <si>
    <t>LONG JUMP UNDER 15 BOYS</t>
  </si>
  <si>
    <t>CBP: M. Johns   WSE 1984</t>
  </si>
  <si>
    <t>TRIPLE JUMP UNDER 15 BOYS</t>
  </si>
  <si>
    <t>CBP: S. Anderson   WSE 1980</t>
  </si>
  <si>
    <t>POLE VAULT UNDER 15 BOYS</t>
  </si>
  <si>
    <t>CBP: P. Hannawin RAC 2012</t>
  </si>
  <si>
    <t>Under 17 Women</t>
  </si>
  <si>
    <t>100M UNDER 17 WOMEN HEAT 1</t>
  </si>
  <si>
    <t>S. Papps WSEH 2011</t>
  </si>
  <si>
    <t>Wind= 1.1</t>
  </si>
  <si>
    <t>100M UNDER 17 WOMEN HEAT 2</t>
  </si>
  <si>
    <t>Wind= 0.9</t>
  </si>
  <si>
    <t>100M UNDER 17 WOMEN FINAL</t>
  </si>
  <si>
    <t>Note: manual timing for this race</t>
  </si>
  <si>
    <t>200M UNDER 17 WOMEN HEAT 1</t>
  </si>
  <si>
    <t>CBP: S. Papps   WSEH 2011</t>
  </si>
  <si>
    <t>200M UNDER 17 WOMEN HEAT 2</t>
  </si>
  <si>
    <t>Wind= 2.8</t>
  </si>
  <si>
    <t>200M UNDER 17 WOMEN FINAL</t>
  </si>
  <si>
    <t>Wind= -1.2</t>
  </si>
  <si>
    <t>300M UNDER 17 WOMEN FINAL</t>
  </si>
  <si>
    <t>CBP: P. Fenwick, BAC  2016</t>
  </si>
  <si>
    <t>800M UNDER 17 WOMEN FINAL</t>
  </si>
  <si>
    <t>CBP: D. Seddon   BAC 2009</t>
  </si>
  <si>
    <t>1500M UNDER 17 WOMEN FINAL</t>
  </si>
  <si>
    <t>CBP: A. Quirk   BAC  2016</t>
  </si>
  <si>
    <t>80MH UNDER 17 WOMEN FINAL</t>
  </si>
  <si>
    <t>CBP: A. Hall   RAC 2014</t>
  </si>
  <si>
    <t>D. Flemming The Downs Sch   2016</t>
  </si>
  <si>
    <t>300MH UNDER 17 WOMEN FINAL</t>
  </si>
  <si>
    <t>CBP: O. Brennan   WSEH   2017</t>
  </si>
  <si>
    <t>HAMMER UNDER 17 WOMEN</t>
  </si>
  <si>
    <t>CBP: C. Payne   NAC   2017</t>
  </si>
  <si>
    <t>SHOT UNDER 17 WOMEN</t>
  </si>
  <si>
    <t>CBP: A. Harney   BAC   2017</t>
  </si>
  <si>
    <t>DISCUS UNDER 17 WOMEN</t>
  </si>
  <si>
    <t>CBP: L. Keightley  BAC 1995</t>
  </si>
  <si>
    <t>JAVELIN UNDER 17 WOMEN</t>
  </si>
  <si>
    <t>CBP: J. Smith   WSEH   2017</t>
  </si>
  <si>
    <t>HIGH JUMP UNDER 17 WOMEN</t>
  </si>
  <si>
    <t>CBP: E. Houston   NAC  2015</t>
  </si>
  <si>
    <t>LONG JUMP UNDER 17 WOMEN</t>
  </si>
  <si>
    <t>CBP: L. Troup   BAC 1983</t>
  </si>
  <si>
    <t xml:space="preserve">Wind </t>
  </si>
  <si>
    <t>TRIPLE JUMP U17 WOMEN</t>
  </si>
  <si>
    <t>CBP: I. Charters WSEH 2014</t>
  </si>
  <si>
    <t>POLE VAULT UNDER 17 WOMEN</t>
  </si>
  <si>
    <t>CBP: I. Deacon   BAC  2016</t>
  </si>
  <si>
    <t>Under 17 Men</t>
  </si>
  <si>
    <t>100M UNDER 17 MEN FINAL</t>
  </si>
  <si>
    <t>CBP: M. Buckner   BAC   2017</t>
  </si>
  <si>
    <t>Wind= 1.8</t>
  </si>
  <si>
    <t>200M UNDER 17 MEN FINAL</t>
  </si>
  <si>
    <t>CBP: S. Dorset   BAC 1984</t>
  </si>
  <si>
    <t>B. Lewis-Shallow   RAC 2015</t>
  </si>
  <si>
    <t>M. Buckner   BAC   2017</t>
  </si>
  <si>
    <t>Wind= -0.1</t>
  </si>
  <si>
    <t>400M UNDER 17 MEN FINAL</t>
  </si>
  <si>
    <t>CBP: M. Forrest NAC 2008</t>
  </si>
  <si>
    <t>800M UNDER 17 MEN FINAL</t>
  </si>
  <si>
    <t>CBP: G. Martin WSEH 2006</t>
  </si>
  <si>
    <t>1500M UNDER 17 MEN FINAL</t>
  </si>
  <si>
    <t>CBP: J. McCulloch  WSEH 2004</t>
  </si>
  <si>
    <t>DNF</t>
  </si>
  <si>
    <t>100MH UNDER 17 MEN FINAL</t>
  </si>
  <si>
    <t>CBP: J. Zeller   BAC    2017</t>
  </si>
  <si>
    <t>400MH UNDER 17 MEN FINAL</t>
  </si>
  <si>
    <t>CBP: S. Maguire WSEH 2010</t>
  </si>
  <si>
    <t>HAMMER UNDER 17 MEN</t>
  </si>
  <si>
    <t>CBP: A. Tolputt   WSE 1984</t>
  </si>
  <si>
    <t>SHOT UNDER 17 MEN</t>
  </si>
  <si>
    <t>CBP: S. Biddlecombe   BAC 1984</t>
  </si>
  <si>
    <t>DISCUS UNDER 17 MEN</t>
  </si>
  <si>
    <t>CBP: S. Biddlecombe   BAC 1990</t>
  </si>
  <si>
    <t>JAVELIN UNDER 17 MEN</t>
  </si>
  <si>
    <t>CBP: S. Bird   RAC 1991</t>
  </si>
  <si>
    <t>HIGH JUMP UNDER 17 MEN</t>
  </si>
  <si>
    <t>CBP: P. Neale WSEH 2013</t>
  </si>
  <si>
    <t>2=</t>
  </si>
  <si>
    <t>LONG JUMP UNDER 17 MEN</t>
  </si>
  <si>
    <t>CBP: E. Thorne  SJAC  2016</t>
  </si>
  <si>
    <t>TRIPLE JUMP UNDER 17 MEN</t>
  </si>
  <si>
    <t>CBP: P. Angus   WSE 1986</t>
  </si>
  <si>
    <t>POLE VAULT UNDER 17 MEN</t>
  </si>
  <si>
    <t>CBP: S. Walker   WSEH 2005</t>
  </si>
  <si>
    <t>Junior Women</t>
  </si>
  <si>
    <t>100M JUNIOR WOMEN FINAL</t>
  </si>
  <si>
    <t>CBP:G Lamothe WSEH 2012</t>
  </si>
  <si>
    <t>Wind= 0.7</t>
  </si>
  <si>
    <t>200M JUNIOR WOMEN FINAL</t>
  </si>
  <si>
    <t>CBP: M. Richardson  WSE 1990</t>
  </si>
  <si>
    <t>400M JUNIOR WOMEN FINAL</t>
  </si>
  <si>
    <t>CBP: H. McClay BAC 2015</t>
  </si>
  <si>
    <t>800M JUNIOR WOMEN FINAL</t>
  </si>
  <si>
    <t>CBP: R. McClay   BAC  2010</t>
  </si>
  <si>
    <t>1500M JUNIOR WOMEN FINAL</t>
  </si>
  <si>
    <t>CBP: I. Fry  NAC   2017</t>
  </si>
  <si>
    <t>100MH JUNIOR WOMEN FINAL</t>
  </si>
  <si>
    <t>CBP: A. Hall   RAC  2016</t>
  </si>
  <si>
    <t>400MH JUNIOR WOMEN FINAL</t>
  </si>
  <si>
    <t>CBP: K. Vidzupe   RAC</t>
  </si>
  <si>
    <t>HAMMER JUNIOR WOMEN</t>
  </si>
  <si>
    <t>CBP: R. Keating   SBH  2015</t>
  </si>
  <si>
    <t>SHOT JUNIOR WOMEN</t>
  </si>
  <si>
    <t>CBP: D. Opara RAC 2014</t>
  </si>
  <si>
    <t>DISCUS JUNIOR WOMEN</t>
  </si>
  <si>
    <t>CBP: A. Holder   WSEH  2015</t>
  </si>
  <si>
    <t>JAVELIN JUNIOR WOMEN</t>
  </si>
  <si>
    <t>CBP: H. Johnson WSEH 2013</t>
  </si>
  <si>
    <t>HIGH JUMP JUNIOR  WOMEN</t>
  </si>
  <si>
    <t>CBP: P. Rogan St Josephs College 2011</t>
  </si>
  <si>
    <t>LONG JUMP JUNIOR  WOMEN</t>
  </si>
  <si>
    <t>CBP: M. Griffiths   WSE 1990</t>
  </si>
  <si>
    <t>LONG JUMP JUNIOR  WOMEN (T37)</t>
  </si>
  <si>
    <t>TRIPLE JUMP JUNIOR WOMEN</t>
  </si>
  <si>
    <t>CBP:</t>
  </si>
  <si>
    <t>NO COMPETITOR</t>
  </si>
  <si>
    <t>POLE VAULT JUNIOR  WOMEN</t>
  </si>
  <si>
    <t xml:space="preserve"> CBP: E. MacDonald   BAC   2017</t>
  </si>
  <si>
    <t>Junior Men</t>
  </si>
  <si>
    <t>100M JUNIOR MEN FINAL</t>
  </si>
  <si>
    <t>CBP:M. Galliers  WSEH 2009</t>
  </si>
  <si>
    <t>Wind= 1.5</t>
  </si>
  <si>
    <t>200M JUNIOR MEN FINAL</t>
  </si>
  <si>
    <t>CBP: S. Eden   NEB 1982</t>
  </si>
  <si>
    <t>S. Dorset  NEB 1988</t>
  </si>
  <si>
    <t>Wind= 1.3</t>
  </si>
  <si>
    <t>400M JUNIOR MEN FINAL</t>
  </si>
  <si>
    <t>800M JUNIOR MEN FINAL</t>
  </si>
  <si>
    <t>CBP: R. Larsen   BAC 2006</t>
  </si>
  <si>
    <t>1500M JUNIOR MEN FINAL</t>
  </si>
  <si>
    <t>CBP: A. Provost   AFD 2011</t>
  </si>
  <si>
    <t>110MH JUNIOR MEN FINAL</t>
  </si>
  <si>
    <t>CBP: J. Hatton RAC 2014 &amp; 2015</t>
  </si>
  <si>
    <t>400MH JUNIOR MEN FINAL</t>
  </si>
  <si>
    <t>CBP: A. Fry WSEH 2010</t>
  </si>
  <si>
    <t>NO COMPETITORS</t>
  </si>
  <si>
    <t>HAMMER JUNIOR MEN</t>
  </si>
  <si>
    <t>CBP: J. Norris   WSEH   2017</t>
  </si>
  <si>
    <t>DISCUS JUNIOR MEN</t>
  </si>
  <si>
    <t>SHOT JUNIOR MEN</t>
  </si>
  <si>
    <t>JAVELIN JUNIOR MEN</t>
  </si>
  <si>
    <t>HIGH JUMP JUNIOR MEN</t>
  </si>
  <si>
    <t>CBP: C. Lake   WSEH 2009</t>
  </si>
  <si>
    <t>LONG JUMP JUNIOR MEN</t>
  </si>
  <si>
    <t>CBP: P. Squires   WSE 1989</t>
  </si>
  <si>
    <t>TRIPLE JUMP JUNIOR MEN</t>
  </si>
  <si>
    <t>POLE VAULT JUNIOR MEN</t>
  </si>
  <si>
    <t>CBP: C. Smith   WSEH  2011</t>
  </si>
  <si>
    <t>Senior Women</t>
  </si>
  <si>
    <t>100M SENIOR WOMEN FINAL</t>
  </si>
  <si>
    <t>CBP: M. Richardson  WSE 1993</t>
  </si>
  <si>
    <t>.</t>
  </si>
  <si>
    <t>200M SENIOR WOMEN FINAL</t>
  </si>
  <si>
    <t>CBP: S. Jacobs   SBH 1993</t>
  </si>
  <si>
    <t>400M SENIOR WOMEN FINAL</t>
  </si>
  <si>
    <t>CBP: J. Arnold BAC 1982</t>
  </si>
  <si>
    <t>800M SENIOR WOMEN FINAL</t>
  </si>
  <si>
    <t>CBP: K. Fairbrass   RAC  1983</t>
  </si>
  <si>
    <t>1500M SENIOR WOMEN FINAL</t>
  </si>
  <si>
    <t>CBP: B. Madigan   BAC 1980</t>
  </si>
  <si>
    <t>100MH SENIOR WOMEN FINAL</t>
  </si>
  <si>
    <t>CBP: H. Jones WSEH 2017</t>
  </si>
  <si>
    <t xml:space="preserve">Wind= </t>
  </si>
  <si>
    <t>400MH SENIOR WOMEN FINAL</t>
  </si>
  <si>
    <t xml:space="preserve">CBP: </t>
  </si>
  <si>
    <t>HAMMER SENIOR WOMEN</t>
  </si>
  <si>
    <t>CBP: H. Broadbridge   NAC  2017</t>
  </si>
  <si>
    <t>SHOT SENIOR WOMEN</t>
  </si>
  <si>
    <t>CBP: D. Opara   TVH  2015</t>
  </si>
  <si>
    <t>JAVELIN SENIOR WOMEN</t>
  </si>
  <si>
    <t>CBP: R. Semenytsh  Sale H   2012</t>
  </si>
  <si>
    <t>DISCUS SENIOR WOMEN</t>
  </si>
  <si>
    <t>CBP: A. Holder   WSEH    2017</t>
  </si>
  <si>
    <t>HIGH JUMP SENIOR  WOMEN</t>
  </si>
  <si>
    <t xml:space="preserve">CBP:  </t>
  </si>
  <si>
    <t>LONG JUMP SENIOR WOMEN</t>
  </si>
  <si>
    <t>CBP: K. Turner  WSEH  2006</t>
  </si>
  <si>
    <t>TRIPLE JUMP SENIOR WOMEN</t>
  </si>
  <si>
    <t>CBP: M. Griffiths  WSE   1993</t>
  </si>
  <si>
    <t>POLE VAULT SENIOR WOMEN</t>
  </si>
  <si>
    <t>CBP: L. Lowe   WSE     2001</t>
  </si>
  <si>
    <t>Senior Men</t>
  </si>
  <si>
    <t>100M SENIOR MEN FINAL</t>
  </si>
  <si>
    <t>CBP: P. Cornaby  RAC</t>
  </si>
  <si>
    <t>A. Patrick    WSE 1991</t>
  </si>
  <si>
    <t>H. Hogan     WSEH 2001</t>
  </si>
  <si>
    <t>A. Patrick    WSEH 2002</t>
  </si>
  <si>
    <t>200M SENIOR MEN FINAL</t>
  </si>
  <si>
    <t>CBP: A. Patrick   WSE 1998</t>
  </si>
  <si>
    <t>400M SENIOR MEN FINAL</t>
  </si>
  <si>
    <t>CBP: A. Patrick   WSE 1996</t>
  </si>
  <si>
    <t>800M SENIOR MEN FINAL</t>
  </si>
  <si>
    <t>CBP: G. Marlow   BAC 1987</t>
  </si>
  <si>
    <t>1500M SENIOR MEN FINAL</t>
  </si>
  <si>
    <t>CBP: G. Marlow   BAC 1989</t>
  </si>
  <si>
    <t>110MH SENIOR MEN FINAL</t>
  </si>
  <si>
    <t>CBP: D. Stoddart WSEH 2005</t>
  </si>
  <si>
    <t xml:space="preserve"> D. Stoddart V of Aylesbury 2011</t>
  </si>
  <si>
    <t>400MH SENIOR MEN FINAL</t>
  </si>
  <si>
    <t>CBP: A. Fry WSEH 2013</t>
  </si>
  <si>
    <t>HAMMER SENIOR MEN</t>
  </si>
  <si>
    <t>CBP: R. James WSE 1982</t>
  </si>
  <si>
    <t>SHOT SENIOR MEN</t>
  </si>
  <si>
    <t>CBP: N. Spratley   RAC 1992</t>
  </si>
  <si>
    <t>DISCUS SENIOR MEN</t>
  </si>
  <si>
    <t>CBP: M. Wiseman   BAC  2015</t>
  </si>
  <si>
    <t>JAVELIN SENIOR MEN</t>
  </si>
  <si>
    <t>CBP: B. Houghton   WSEH  2004</t>
  </si>
  <si>
    <t>LONG JUMP SENIOR MEN</t>
  </si>
  <si>
    <t>CBP: K. Fleming WSE 1989</t>
  </si>
  <si>
    <t>TRIPLE JUMP SENIOR MEN</t>
  </si>
  <si>
    <t>CBP: J. Sweeney WSE 1991</t>
  </si>
  <si>
    <t>HIGH JUMP SENIOR MEN</t>
  </si>
  <si>
    <t>CBP: S. Chapman   TVH 1984</t>
  </si>
  <si>
    <t>POLEVAULT SENIOR MEN</t>
  </si>
  <si>
    <t>CBP: S. Walker   WSEH  2011</t>
  </si>
  <si>
    <t>75m</t>
  </si>
  <si>
    <t>600m</t>
  </si>
  <si>
    <t>`</t>
  </si>
  <si>
    <t>````````````````</t>
  </si>
  <si>
    <t>BERKSHIRE AA 2018 QUADRATHLON UNDER 13 GIRLS</t>
  </si>
  <si>
    <t>Number</t>
  </si>
  <si>
    <t>points</t>
  </si>
  <si>
    <t>LJ</t>
  </si>
  <si>
    <t>SP</t>
  </si>
  <si>
    <t>Total Score</t>
  </si>
  <si>
    <t>Position</t>
  </si>
  <si>
    <t xml:space="preserve"> BERKSHIRE AA 2018 QUADRATHLON UNDER 13 BOYS</t>
  </si>
  <si>
    <t>Wind= -0.8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</si>
</sst>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\-0.00\ "/>
    <numFmt numFmtId="165" formatCode="0.0"/>
    <numFmt numFmtId="166" formatCode="0.0_ ;\-0.0\ "/>
    <numFmt numFmtId="167" formatCode="mm:ss.00"/>
    <numFmt numFmtId="168" formatCode="0.00_ ;[Red]\-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1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 vertical="center"/>
      <protection/>
    </xf>
    <xf numFmtId="3" fontId="3" fillId="33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2" fontId="3" fillId="0" borderId="0" xfId="56" applyNumberFormat="1" applyFont="1" applyAlignment="1" applyProtection="1">
      <alignment horizontal="center" vertical="center"/>
      <protection/>
    </xf>
    <xf numFmtId="3" fontId="6" fillId="33" borderId="0" xfId="56" applyNumberFormat="1" applyFont="1" applyFill="1" applyAlignment="1" applyProtection="1">
      <alignment horizontal="left" vertical="center"/>
      <protection locked="0"/>
    </xf>
    <xf numFmtId="165" fontId="3" fillId="0" borderId="0" xfId="0" applyNumberFormat="1" applyFont="1" applyFill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3" fontId="6" fillId="33" borderId="0" xfId="56" applyNumberFormat="1" applyFont="1" applyFill="1" applyAlignment="1" applyProtection="1">
      <alignment horizontal="center" vertical="center"/>
      <protection locked="0"/>
    </xf>
    <xf numFmtId="0" fontId="6" fillId="0" borderId="0" xfId="56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3" fontId="8" fillId="33" borderId="0" xfId="55" applyNumberFormat="1" applyFont="1" applyFill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2" fontId="8" fillId="0" borderId="0" xfId="56" applyNumberFormat="1" applyFont="1" applyFill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left" vertical="center"/>
      <protection/>
    </xf>
    <xf numFmtId="3" fontId="8" fillId="33" borderId="0" xfId="56" applyNumberFormat="1" applyFont="1" applyFill="1" applyAlignment="1" applyProtection="1">
      <alignment horizontal="center" vertical="center"/>
      <protection locked="0"/>
    </xf>
    <xf numFmtId="3" fontId="8" fillId="33" borderId="0" xfId="0" applyNumberFormat="1" applyFont="1" applyFill="1" applyAlignment="1" applyProtection="1">
      <alignment horizontal="center" vertical="center"/>
      <protection locked="0"/>
    </xf>
    <xf numFmtId="165" fontId="8" fillId="0" borderId="0" xfId="0" applyNumberFormat="1" applyFont="1" applyFill="1" applyAlignment="1" applyProtection="1">
      <alignment horizontal="center" vertical="center"/>
      <protection locked="0"/>
    </xf>
    <xf numFmtId="2" fontId="6" fillId="0" borderId="0" xfId="56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5" fontId="3" fillId="0" borderId="0" xfId="0" applyNumberFormat="1" applyFont="1" applyFill="1" applyAlignment="1" applyProtection="1">
      <alignment horizontal="left" vertical="center"/>
      <protection locked="0"/>
    </xf>
    <xf numFmtId="2" fontId="6" fillId="0" borderId="0" xfId="0" applyNumberFormat="1" applyFont="1" applyFill="1" applyAlignment="1" applyProtection="1">
      <alignment horizontal="center" vertical="center"/>
      <protection locked="0"/>
    </xf>
    <xf numFmtId="2" fontId="8" fillId="0" borderId="0" xfId="0" applyNumberFormat="1" applyFont="1" applyFill="1" applyAlignment="1" applyProtection="1">
      <alignment horizontal="center" vertical="center"/>
      <protection locked="0"/>
    </xf>
    <xf numFmtId="2" fontId="3" fillId="0" borderId="0" xfId="56" applyNumberFormat="1" applyFont="1" applyAlignment="1">
      <alignment horizontal="center" vertical="center"/>
      <protection/>
    </xf>
    <xf numFmtId="2" fontId="3" fillId="0" borderId="0" xfId="0" applyNumberFormat="1" applyFont="1" applyFill="1" applyAlignment="1" applyProtection="1">
      <alignment horizontal="left" vertical="center"/>
      <protection locked="0"/>
    </xf>
    <xf numFmtId="47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2" fontId="6" fillId="33" borderId="0" xfId="56" applyNumberFormat="1" applyFont="1" applyFill="1" applyAlignment="1" applyProtection="1">
      <alignment horizontal="center" vertical="center"/>
      <protection locked="0"/>
    </xf>
    <xf numFmtId="0" fontId="6" fillId="0" borderId="0" xfId="56" applyFont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164" fontId="9" fillId="0" borderId="0" xfId="55" applyNumberFormat="1" applyFont="1" applyAlignment="1" applyProtection="1">
      <alignment horizontal="left" vertical="center"/>
      <protection/>
    </xf>
    <xf numFmtId="1" fontId="8" fillId="0" borderId="0" xfId="55" applyNumberFormat="1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2" fontId="3" fillId="0" borderId="0" xfId="55" applyNumberFormat="1" applyFont="1" applyAlignment="1" applyProtection="1">
      <alignment horizontal="center" vertical="center"/>
      <protection/>
    </xf>
    <xf numFmtId="0" fontId="6" fillId="33" borderId="0" xfId="55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2" fontId="6" fillId="33" borderId="0" xfId="56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1" fontId="8" fillId="33" borderId="0" xfId="56" applyNumberFormat="1" applyFont="1" applyFill="1" applyAlignment="1" applyProtection="1">
      <alignment horizontal="center" vertical="center"/>
      <protection locked="0"/>
    </xf>
    <xf numFmtId="0" fontId="8" fillId="0" borderId="0" xfId="55" applyFont="1" applyAlignment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3" fontId="8" fillId="33" borderId="0" xfId="55" applyNumberFormat="1" applyFont="1" applyFill="1" applyAlignment="1" applyProtection="1">
      <alignment horizontal="center" vertical="center"/>
      <protection/>
    </xf>
    <xf numFmtId="2" fontId="8" fillId="0" borderId="0" xfId="55" applyNumberFormat="1" applyFont="1" applyFill="1" applyAlignment="1" applyProtection="1">
      <alignment horizontal="center" vertical="center"/>
      <protection/>
    </xf>
    <xf numFmtId="3" fontId="6" fillId="33" borderId="0" xfId="55" applyNumberFormat="1" applyFont="1" applyFill="1" applyAlignment="1" applyProtection="1">
      <alignment horizontal="left" vertical="center"/>
      <protection/>
    </xf>
    <xf numFmtId="2" fontId="3" fillId="0" borderId="0" xfId="0" applyNumberFormat="1" applyFont="1" applyFill="1" applyAlignment="1" applyProtection="1">
      <alignment horizontal="center" vertical="center"/>
      <protection/>
    </xf>
    <xf numFmtId="3" fontId="6" fillId="33" borderId="0" xfId="56" applyNumberFormat="1" applyFont="1" applyFill="1" applyAlignment="1" applyProtection="1">
      <alignment horizontal="center" vertical="center"/>
      <protection/>
    </xf>
    <xf numFmtId="2" fontId="6" fillId="0" borderId="0" xfId="0" applyNumberFormat="1" applyFont="1" applyFill="1" applyAlignment="1" applyProtection="1">
      <alignment horizontal="center" vertical="center"/>
      <protection/>
    </xf>
    <xf numFmtId="3" fontId="3" fillId="33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2" fontId="3" fillId="0" borderId="0" xfId="55" applyNumberFormat="1" applyFont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9" fillId="0" borderId="0" xfId="56" applyFont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6" fillId="33" borderId="0" xfId="56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0" fontId="3" fillId="33" borderId="0" xfId="0" applyFont="1" applyFill="1" applyAlignment="1" applyProtection="1">
      <alignment horizontal="center" vertical="center"/>
      <protection locked="0"/>
    </xf>
    <xf numFmtId="2" fontId="6" fillId="0" borderId="0" xfId="56" applyNumberFormat="1" applyFont="1" applyAlignment="1">
      <alignment horizontal="center" vertical="center"/>
      <protection/>
    </xf>
    <xf numFmtId="2" fontId="3" fillId="0" borderId="0" xfId="0" applyNumberFormat="1" applyFont="1" applyFill="1" applyAlignment="1" applyProtection="1">
      <alignment horizontal="left" vertical="center"/>
      <protection/>
    </xf>
    <xf numFmtId="2" fontId="3" fillId="0" borderId="0" xfId="0" applyNumberFormat="1" applyFont="1" applyAlignment="1" applyProtection="1">
      <alignment horizontal="left" vertical="center"/>
      <protection/>
    </xf>
    <xf numFmtId="1" fontId="8" fillId="33" borderId="0" xfId="55" applyNumberFormat="1" applyFont="1" applyFill="1" applyAlignment="1" applyProtection="1">
      <alignment horizontal="center" vertical="center"/>
      <protection/>
    </xf>
    <xf numFmtId="0" fontId="6" fillId="33" borderId="0" xfId="55" applyFont="1" applyFill="1" applyAlignment="1" applyProtection="1">
      <alignment horizontal="left" vertical="center"/>
      <protection locked="0"/>
    </xf>
    <xf numFmtId="2" fontId="4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0" fontId="8" fillId="33" borderId="0" xfId="0" applyFont="1" applyFill="1" applyAlignment="1" applyProtection="1">
      <alignment horizontal="center" vertical="center"/>
      <protection locked="0"/>
    </xf>
    <xf numFmtId="165" fontId="8" fillId="0" borderId="0" xfId="56" applyNumberFormat="1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 locked="0"/>
    </xf>
    <xf numFmtId="2" fontId="9" fillId="0" borderId="0" xfId="0" applyNumberFormat="1" applyFont="1" applyAlignment="1" applyProtection="1">
      <alignment horizontal="left" vertical="center"/>
      <protection/>
    </xf>
    <xf numFmtId="2" fontId="4" fillId="0" borderId="0" xfId="0" applyNumberFormat="1" applyFont="1" applyAlignment="1" applyProtection="1">
      <alignment horizontal="left" vertical="center"/>
      <protection/>
    </xf>
    <xf numFmtId="2" fontId="6" fillId="0" borderId="0" xfId="0" applyNumberFormat="1" applyFont="1" applyAlignment="1" applyProtection="1">
      <alignment horizontal="left" vertical="center"/>
      <protection/>
    </xf>
    <xf numFmtId="165" fontId="8" fillId="0" borderId="0" xfId="0" applyNumberFormat="1" applyFont="1" applyAlignment="1" applyProtection="1">
      <alignment horizontal="left" vertical="center"/>
      <protection/>
    </xf>
    <xf numFmtId="168" fontId="3" fillId="0" borderId="0" xfId="0" applyNumberFormat="1" applyFont="1" applyFill="1" applyAlignment="1" applyProtection="1">
      <alignment horizontal="center" vertical="center"/>
      <protection locked="0"/>
    </xf>
    <xf numFmtId="2" fontId="6" fillId="0" borderId="0" xfId="55" applyNumberFormat="1" applyFont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0" xfId="56" applyFont="1" applyAlignment="1">
      <alignment horizontal="left" vertical="center"/>
      <protection/>
    </xf>
    <xf numFmtId="0" fontId="3" fillId="0" borderId="0" xfId="56" applyFont="1" applyFill="1" applyAlignment="1" applyProtection="1">
      <alignment horizontal="center" vertical="center"/>
      <protection locked="0"/>
    </xf>
    <xf numFmtId="0" fontId="3" fillId="0" borderId="0" xfId="56" applyFont="1" applyFill="1" applyAlignment="1" applyProtection="1">
      <alignment horizontal="left" vertical="center"/>
      <protection locked="0"/>
    </xf>
    <xf numFmtId="0" fontId="4" fillId="0" borderId="0" xfId="56" applyFont="1" applyAlignment="1">
      <alignment horizontal="left" vertical="center"/>
      <protection/>
    </xf>
    <xf numFmtId="47" fontId="3" fillId="0" borderId="0" xfId="0" applyNumberFormat="1" applyFont="1" applyFill="1" applyAlignment="1" applyProtection="1">
      <alignment horizontal="center" vertical="center"/>
      <protection locked="0"/>
    </xf>
    <xf numFmtId="167" fontId="3" fillId="0" borderId="0" xfId="0" applyNumberFormat="1" applyFont="1" applyAlignment="1">
      <alignment horizontal="left" vertical="center"/>
    </xf>
    <xf numFmtId="1" fontId="3" fillId="33" borderId="0" xfId="56" applyNumberFormat="1" applyFont="1" applyFill="1" applyAlignment="1" applyProtection="1">
      <alignment horizontal="center" vertical="center"/>
      <protection locked="0"/>
    </xf>
    <xf numFmtId="1" fontId="8" fillId="33" borderId="0" xfId="55" applyNumberFormat="1" applyFont="1" applyFill="1" applyAlignment="1" applyProtection="1">
      <alignment horizontal="center" vertical="center"/>
      <protection locked="0"/>
    </xf>
    <xf numFmtId="1" fontId="6" fillId="33" borderId="0" xfId="56" applyNumberFormat="1" applyFont="1" applyFill="1" applyAlignment="1" applyProtection="1">
      <alignment horizontal="left" vertical="center"/>
      <protection locked="0"/>
    </xf>
    <xf numFmtId="0" fontId="10" fillId="0" borderId="0" xfId="55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167" fontId="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center"/>
      <protection/>
    </xf>
    <xf numFmtId="2" fontId="0" fillId="0" borderId="0" xfId="0" applyNumberFormat="1" applyAlignment="1">
      <alignment/>
    </xf>
    <xf numFmtId="0" fontId="2" fillId="0" borderId="0" xfId="55" applyFont="1">
      <alignment/>
      <protection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2" fontId="2" fillId="0" borderId="0" xfId="55" applyNumberFormat="1" applyFont="1">
      <alignment/>
      <protection/>
    </xf>
    <xf numFmtId="0" fontId="2" fillId="0" borderId="0" xfId="0" applyFont="1" applyAlignment="1">
      <alignment/>
    </xf>
    <xf numFmtId="165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7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Fill="1" applyAlignment="1">
      <alignment/>
    </xf>
    <xf numFmtId="2" fontId="8" fillId="34" borderId="11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167" fontId="8" fillId="34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2" fillId="0" borderId="0" xfId="55" applyFont="1" applyBorder="1">
      <alignment/>
      <protection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47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33" borderId="12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eld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erks%20Champs%202018\BERKS%20CHAMPS%20U13%20QUADRATHLON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erks%20Champs%202018\BERKS%20CHAMPS%20RESULTS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s"/>
      <sheetName val="GirlsResults"/>
      <sheetName val="BoysResults"/>
      <sheetName val="75m "/>
      <sheetName val="600m"/>
      <sheetName val="LongJump"/>
      <sheetName val="ShotPutt"/>
      <sheetName val="AWGirls"/>
      <sheetName val="AWBoys"/>
      <sheetName val="DASHScoring"/>
      <sheetName val="ScoringTableGirls"/>
      <sheetName val="ScoringTableBoys"/>
    </sheetNames>
    <sheetDataSet>
      <sheetData sheetId="0">
        <row r="2">
          <cell r="F2">
            <v>221</v>
          </cell>
          <cell r="G2" t="str">
            <v>Ben Hearsey</v>
          </cell>
          <cell r="H2" t="str">
            <v>Cookham RC</v>
          </cell>
        </row>
        <row r="3">
          <cell r="A3">
            <v>29</v>
          </cell>
          <cell r="B3" t="str">
            <v>April Palmer</v>
          </cell>
          <cell r="C3" t="str">
            <v>Bracknell AC</v>
          </cell>
          <cell r="F3">
            <v>223</v>
          </cell>
          <cell r="G3" t="str">
            <v>Ben Dewar</v>
          </cell>
          <cell r="H3" t="str">
            <v>Windsor S E &amp; H</v>
          </cell>
        </row>
        <row r="4">
          <cell r="A4">
            <v>39</v>
          </cell>
          <cell r="B4" t="str">
            <v>Siena Brancato</v>
          </cell>
          <cell r="C4" t="str">
            <v>Cookham RC</v>
          </cell>
          <cell r="F4">
            <v>230</v>
          </cell>
          <cell r="G4" t="str">
            <v>Hector Daniel</v>
          </cell>
          <cell r="H4" t="str">
            <v>Bracknell AC</v>
          </cell>
        </row>
        <row r="5">
          <cell r="A5">
            <v>45</v>
          </cell>
          <cell r="B5" t="str">
            <v>Aimee Dickson</v>
          </cell>
          <cell r="C5" t="str">
            <v>Team Kennet</v>
          </cell>
          <cell r="F5">
            <v>243</v>
          </cell>
          <cell r="G5" t="str">
            <v>Reuben Jones</v>
          </cell>
          <cell r="H5" t="str">
            <v>Reading AC</v>
          </cell>
        </row>
        <row r="6">
          <cell r="A6">
            <v>61</v>
          </cell>
          <cell r="B6" t="str">
            <v>Freya Willcox</v>
          </cell>
          <cell r="C6" t="str">
            <v>Windsor S E &amp; H</v>
          </cell>
        </row>
        <row r="7">
          <cell r="A7">
            <v>66</v>
          </cell>
          <cell r="B7" t="str">
            <v>Abby Goodman</v>
          </cell>
          <cell r="C7" t="str">
            <v>Bracknell AC</v>
          </cell>
          <cell r="F7">
            <v>278</v>
          </cell>
          <cell r="G7" t="str">
            <v>Samuel Lindsey-Halls</v>
          </cell>
          <cell r="H7" t="str">
            <v>Reading AC</v>
          </cell>
        </row>
        <row r="8">
          <cell r="A8">
            <v>77</v>
          </cell>
          <cell r="B8" t="str">
            <v>Ella Newman</v>
          </cell>
          <cell r="C8" t="str">
            <v>Reading AC</v>
          </cell>
          <cell r="F8">
            <v>279</v>
          </cell>
          <cell r="G8" t="str">
            <v>Dylan Madden</v>
          </cell>
          <cell r="H8" t="str">
            <v>Reading AC</v>
          </cell>
        </row>
        <row r="9">
          <cell r="A9">
            <v>81</v>
          </cell>
          <cell r="B9" t="str">
            <v>Oona Gibbons</v>
          </cell>
          <cell r="C9" t="str">
            <v>Windsor S E &amp; H</v>
          </cell>
          <cell r="F9">
            <v>281</v>
          </cell>
          <cell r="G9" t="str">
            <v>Adam Sfendla</v>
          </cell>
          <cell r="H9" t="str">
            <v>Windsor S E &amp; H</v>
          </cell>
        </row>
        <row r="10">
          <cell r="A10">
            <v>82</v>
          </cell>
          <cell r="B10" t="str">
            <v>Denise Spencer</v>
          </cell>
          <cell r="C10" t="str">
            <v>Bracknell AC</v>
          </cell>
          <cell r="F10">
            <v>287</v>
          </cell>
          <cell r="G10" t="str">
            <v>Hal Rust-D'Eye</v>
          </cell>
          <cell r="H10" t="str">
            <v>Reading AC</v>
          </cell>
        </row>
        <row r="11">
          <cell r="A11">
            <v>83</v>
          </cell>
          <cell r="B11" t="str">
            <v>Molly Staunton</v>
          </cell>
          <cell r="C11" t="str">
            <v>Windsor S E &amp; H</v>
          </cell>
          <cell r="F11">
            <v>291</v>
          </cell>
          <cell r="G11" t="str">
            <v>Reuben Anthony-Deyemo</v>
          </cell>
          <cell r="H11" t="str">
            <v>Reading AC</v>
          </cell>
        </row>
        <row r="13">
          <cell r="A13">
            <v>86</v>
          </cell>
          <cell r="B13" t="str">
            <v>Emilia Clark</v>
          </cell>
          <cell r="C13" t="str">
            <v>Reading AC</v>
          </cell>
          <cell r="F13">
            <v>301</v>
          </cell>
          <cell r="G13" t="str">
            <v>Julian Abass</v>
          </cell>
          <cell r="H13" t="str">
            <v>Windsor S E &amp; H</v>
          </cell>
        </row>
        <row r="14">
          <cell r="A14">
            <v>89</v>
          </cell>
          <cell r="B14" t="str">
            <v>Elizabeth Ryan</v>
          </cell>
          <cell r="C14" t="str">
            <v>Reading AC</v>
          </cell>
          <cell r="F14">
            <v>311</v>
          </cell>
          <cell r="G14" t="str">
            <v>Oscar Bailey</v>
          </cell>
          <cell r="H14" t="str">
            <v>Bracknell AC</v>
          </cell>
        </row>
        <row r="15">
          <cell r="A15">
            <v>92</v>
          </cell>
          <cell r="B15" t="str">
            <v>Sophie Kirk</v>
          </cell>
          <cell r="C15" t="str">
            <v>Reading AC</v>
          </cell>
          <cell r="F15">
            <v>323</v>
          </cell>
          <cell r="G15" t="str">
            <v>Leon Mwangi</v>
          </cell>
          <cell r="H15" t="str">
            <v>Windsor S E &amp; H</v>
          </cell>
        </row>
        <row r="16">
          <cell r="A16">
            <v>94</v>
          </cell>
          <cell r="B16" t="str">
            <v>Amy Sinclair</v>
          </cell>
          <cell r="C16" t="str">
            <v>Bracknell AC</v>
          </cell>
          <cell r="F16">
            <v>333</v>
          </cell>
          <cell r="G16" t="str">
            <v>Charlie Shervell</v>
          </cell>
          <cell r="H16" t="str">
            <v>Cookham RC</v>
          </cell>
        </row>
        <row r="17">
          <cell r="A17">
            <v>96</v>
          </cell>
          <cell r="B17" t="str">
            <v>Imogen Wilson</v>
          </cell>
          <cell r="C17" t="str">
            <v>Maidenhead AC</v>
          </cell>
          <cell r="F17">
            <v>336</v>
          </cell>
          <cell r="G17" t="str">
            <v>Oliver Anderson</v>
          </cell>
          <cell r="H17" t="str">
            <v>Bracknell AC</v>
          </cell>
        </row>
        <row r="18">
          <cell r="A18">
            <v>97</v>
          </cell>
          <cell r="B18" t="str">
            <v>Jasmine Hatch</v>
          </cell>
          <cell r="C18" t="str">
            <v>Bracknell AC</v>
          </cell>
          <cell r="F18">
            <v>340</v>
          </cell>
          <cell r="G18" t="str">
            <v>Thomas Day</v>
          </cell>
          <cell r="H18" t="str">
            <v>Slough Junior AC</v>
          </cell>
        </row>
        <row r="20">
          <cell r="A20">
            <v>117</v>
          </cell>
          <cell r="B20" t="str">
            <v>Rhianna Battersby</v>
          </cell>
          <cell r="C20" t="str">
            <v>Bracknell AC</v>
          </cell>
        </row>
        <row r="21">
          <cell r="A21">
            <v>120</v>
          </cell>
          <cell r="B21" t="str">
            <v>Lily Kinnon</v>
          </cell>
          <cell r="C21" t="str">
            <v>Windsor S E &amp; H</v>
          </cell>
        </row>
        <row r="22">
          <cell r="A22">
            <v>138</v>
          </cell>
          <cell r="B22" t="str">
            <v>Fern Harris</v>
          </cell>
          <cell r="C22" t="str">
            <v>Reading AC</v>
          </cell>
        </row>
        <row r="23">
          <cell r="A23">
            <v>139</v>
          </cell>
          <cell r="B23" t="str">
            <v>Jacqueline Heller</v>
          </cell>
          <cell r="C23" t="str">
            <v>Cookham RC</v>
          </cell>
          <cell r="F23">
            <v>347</v>
          </cell>
          <cell r="G23" t="str">
            <v>Jamie Smith</v>
          </cell>
          <cell r="H23" t="str">
            <v>Slough Junior AC</v>
          </cell>
        </row>
        <row r="24">
          <cell r="A24">
            <v>141</v>
          </cell>
          <cell r="B24" t="str">
            <v>Emily Larsen</v>
          </cell>
          <cell r="C24" t="str">
            <v>Reading AC</v>
          </cell>
        </row>
        <row r="25">
          <cell r="A25">
            <v>149</v>
          </cell>
          <cell r="B25" t="str">
            <v>Amélie Taylor</v>
          </cell>
          <cell r="C25" t="str">
            <v>Cookham RC</v>
          </cell>
        </row>
        <row r="26">
          <cell r="A26">
            <v>167</v>
          </cell>
          <cell r="B26" t="str">
            <v>Kitty Mainwaring</v>
          </cell>
          <cell r="C26" t="str">
            <v>Newbury AC</v>
          </cell>
        </row>
        <row r="27">
          <cell r="A27">
            <v>176</v>
          </cell>
          <cell r="B27" t="str">
            <v>Chinenye Enekwa</v>
          </cell>
          <cell r="C27" t="str">
            <v>Slough Junior AC</v>
          </cell>
        </row>
        <row r="28">
          <cell r="A28">
            <v>189</v>
          </cell>
          <cell r="B28" t="str">
            <v>Erin Rees</v>
          </cell>
          <cell r="C28" t="str">
            <v>Windsor S E &amp; H</v>
          </cell>
        </row>
        <row r="29">
          <cell r="A29">
            <v>190</v>
          </cell>
          <cell r="B29" t="str">
            <v>Sampda Sharma</v>
          </cell>
          <cell r="C29" t="str">
            <v>Windsor S E &amp; H</v>
          </cell>
        </row>
        <row r="30">
          <cell r="A30">
            <v>193</v>
          </cell>
          <cell r="B30" t="str">
            <v>Erin Ackroyd</v>
          </cell>
          <cell r="C30" t="str">
            <v>Bracknell AC</v>
          </cell>
        </row>
        <row r="31">
          <cell r="A31" t="str">
            <v> </v>
          </cell>
        </row>
        <row r="32">
          <cell r="A32" t="str">
            <v> </v>
          </cell>
        </row>
        <row r="33">
          <cell r="A33" t="str">
            <v> </v>
          </cell>
        </row>
        <row r="34">
          <cell r="A34" t="str">
            <v> </v>
          </cell>
        </row>
      </sheetData>
      <sheetData sheetId="3">
        <row r="4">
          <cell r="A4">
            <v>96</v>
          </cell>
          <cell r="B4">
            <v>10.51</v>
          </cell>
          <cell r="D4" t="str">
            <v>Imogen Wilson</v>
          </cell>
          <cell r="E4">
            <v>77</v>
          </cell>
          <cell r="F4" t="str">
            <v>AW</v>
          </cell>
          <cell r="H4">
            <v>291</v>
          </cell>
          <cell r="I4">
            <v>10.5</v>
          </cell>
          <cell r="K4" t="str">
            <v>Reuben Anthony-Deyemo</v>
          </cell>
          <cell r="L4">
            <v>77</v>
          </cell>
        </row>
        <row r="5">
          <cell r="A5">
            <v>77</v>
          </cell>
          <cell r="B5">
            <v>11.29</v>
          </cell>
          <cell r="D5" t="str">
            <v>Ella Newman</v>
          </cell>
          <cell r="E5">
            <v>70</v>
          </cell>
          <cell r="F5" t="str">
            <v>AW</v>
          </cell>
          <cell r="H5">
            <v>287</v>
          </cell>
          <cell r="I5">
            <v>11.1</v>
          </cell>
          <cell r="K5" t="str">
            <v>Hal Rust-D'Eye</v>
          </cell>
          <cell r="L5">
            <v>71</v>
          </cell>
        </row>
        <row r="6">
          <cell r="A6">
            <v>189</v>
          </cell>
          <cell r="B6">
            <v>11.41</v>
          </cell>
          <cell r="D6" t="str">
            <v>Erin Rees</v>
          </cell>
          <cell r="E6">
            <v>68</v>
          </cell>
          <cell r="F6" t="str">
            <v>AW</v>
          </cell>
          <cell r="H6">
            <v>311</v>
          </cell>
          <cell r="I6">
            <v>11.2</v>
          </cell>
          <cell r="K6" t="str">
            <v>Oscar Bailey</v>
          </cell>
          <cell r="L6">
            <v>70</v>
          </cell>
        </row>
        <row r="7">
          <cell r="A7">
            <v>190</v>
          </cell>
          <cell r="B7">
            <v>11.46</v>
          </cell>
          <cell r="D7" t="str">
            <v>Sampda Sharma</v>
          </cell>
          <cell r="E7">
            <v>68</v>
          </cell>
          <cell r="F7" t="str">
            <v>AW</v>
          </cell>
          <cell r="H7">
            <v>230</v>
          </cell>
          <cell r="I7">
            <v>11.4</v>
          </cell>
          <cell r="K7" t="str">
            <v>Hector Daniel</v>
          </cell>
          <cell r="L7">
            <v>68</v>
          </cell>
        </row>
        <row r="8">
          <cell r="A8">
            <v>193</v>
          </cell>
          <cell r="B8">
            <v>11.9</v>
          </cell>
          <cell r="D8" t="str">
            <v>Erin Ackroyd</v>
          </cell>
          <cell r="E8">
            <v>63</v>
          </cell>
          <cell r="H8">
            <v>223</v>
          </cell>
          <cell r="I8">
            <v>11.5</v>
          </cell>
          <cell r="K8" t="str">
            <v>Ben Dewar</v>
          </cell>
          <cell r="L8">
            <v>67</v>
          </cell>
        </row>
        <row r="9">
          <cell r="A9">
            <v>66</v>
          </cell>
          <cell r="B9">
            <v>11.97</v>
          </cell>
          <cell r="D9" t="str">
            <v>Abby Goodman</v>
          </cell>
          <cell r="E9">
            <v>63</v>
          </cell>
          <cell r="H9">
            <v>281</v>
          </cell>
          <cell r="I9">
            <v>10.5</v>
          </cell>
          <cell r="K9" t="str">
            <v>Adam Sfendla</v>
          </cell>
          <cell r="L9">
            <v>77</v>
          </cell>
        </row>
        <row r="10">
          <cell r="A10">
            <v>94</v>
          </cell>
          <cell r="B10">
            <v>12.22</v>
          </cell>
          <cell r="D10" t="str">
            <v>Amy Sinclair</v>
          </cell>
          <cell r="E10">
            <v>60</v>
          </cell>
          <cell r="H10">
            <v>340</v>
          </cell>
          <cell r="I10">
            <v>10.8</v>
          </cell>
          <cell r="K10" t="str">
            <v>Thomas Day</v>
          </cell>
          <cell r="L10">
            <v>74</v>
          </cell>
        </row>
        <row r="11">
          <cell r="A11">
            <v>89</v>
          </cell>
          <cell r="B11">
            <v>12.56</v>
          </cell>
          <cell r="D11" t="str">
            <v>Elizabeth Ryan</v>
          </cell>
          <cell r="E11">
            <v>57</v>
          </cell>
          <cell r="H11">
            <v>243</v>
          </cell>
          <cell r="I11">
            <v>10.9</v>
          </cell>
          <cell r="K11" t="str">
            <v>Reuben Jones</v>
          </cell>
          <cell r="L11">
            <v>73</v>
          </cell>
        </row>
        <row r="12">
          <cell r="A12">
            <v>176</v>
          </cell>
          <cell r="B12">
            <v>11.09</v>
          </cell>
          <cell r="D12" t="str">
            <v>Chinenye Enekwa</v>
          </cell>
          <cell r="E12">
            <v>72</v>
          </cell>
          <cell r="F12" t="str">
            <v>AW</v>
          </cell>
          <cell r="H12">
            <v>336</v>
          </cell>
          <cell r="I12">
            <v>11.3</v>
          </cell>
          <cell r="K12" t="str">
            <v>Oliver Anderson</v>
          </cell>
          <cell r="L12">
            <v>69</v>
          </cell>
        </row>
        <row r="13">
          <cell r="A13">
            <v>167</v>
          </cell>
          <cell r="B13">
            <v>11.1</v>
          </cell>
          <cell r="D13" t="str">
            <v>Kitty Mainwaring</v>
          </cell>
          <cell r="E13">
            <v>71</v>
          </cell>
          <cell r="F13" t="str">
            <v>AW</v>
          </cell>
          <cell r="H13">
            <v>301</v>
          </cell>
          <cell r="I13">
            <v>11.5</v>
          </cell>
          <cell r="K13" t="str">
            <v>Julian Abass</v>
          </cell>
          <cell r="L13">
            <v>67</v>
          </cell>
        </row>
        <row r="14">
          <cell r="A14">
            <v>45</v>
          </cell>
          <cell r="B14">
            <v>11.15</v>
          </cell>
          <cell r="D14" t="str">
            <v>Aimee Dickson</v>
          </cell>
          <cell r="E14">
            <v>71</v>
          </cell>
          <cell r="F14" t="str">
            <v>AW</v>
          </cell>
          <cell r="H14">
            <v>278</v>
          </cell>
          <cell r="I14">
            <v>11.2</v>
          </cell>
          <cell r="K14" t="str">
            <v>Samuel Lindsey-Halls</v>
          </cell>
          <cell r="L14">
            <v>70</v>
          </cell>
        </row>
        <row r="15">
          <cell r="A15">
            <v>81</v>
          </cell>
          <cell r="B15">
            <v>11.61</v>
          </cell>
          <cell r="D15" t="str">
            <v>Oona Gibbons</v>
          </cell>
          <cell r="E15">
            <v>66</v>
          </cell>
          <cell r="H15">
            <v>333</v>
          </cell>
          <cell r="I15">
            <v>11.4</v>
          </cell>
          <cell r="K15" t="str">
            <v>Charlie Shervell</v>
          </cell>
          <cell r="L15">
            <v>68</v>
          </cell>
        </row>
        <row r="16">
          <cell r="A16">
            <v>92</v>
          </cell>
          <cell r="B16">
            <v>12.2</v>
          </cell>
          <cell r="D16" t="str">
            <v>Sophie Kirk</v>
          </cell>
          <cell r="E16">
            <v>60</v>
          </cell>
          <cell r="H16">
            <v>279</v>
          </cell>
          <cell r="I16">
            <v>11.5</v>
          </cell>
          <cell r="K16" t="str">
            <v>Dylan Madden</v>
          </cell>
          <cell r="L16">
            <v>67</v>
          </cell>
        </row>
        <row r="17">
          <cell r="A17">
            <v>29</v>
          </cell>
          <cell r="B17">
            <v>10.9</v>
          </cell>
          <cell r="D17" t="str">
            <v>April Palmer</v>
          </cell>
          <cell r="E17">
            <v>73</v>
          </cell>
          <cell r="F17" t="str">
            <v>AW</v>
          </cell>
          <cell r="H17">
            <v>347</v>
          </cell>
          <cell r="I17">
            <v>11.5</v>
          </cell>
          <cell r="K17" t="str">
            <v>Jamie Smith</v>
          </cell>
          <cell r="L17">
            <v>67</v>
          </cell>
        </row>
        <row r="18">
          <cell r="A18">
            <v>39</v>
          </cell>
          <cell r="B18">
            <v>11.11</v>
          </cell>
          <cell r="D18" t="str">
            <v>Siena Brancato</v>
          </cell>
          <cell r="E18">
            <v>71</v>
          </cell>
          <cell r="F18" t="str">
            <v>AW</v>
          </cell>
          <cell r="H18">
            <v>221</v>
          </cell>
          <cell r="I18">
            <v>12.5</v>
          </cell>
          <cell r="K18" t="str">
            <v>Ben Hearsey</v>
          </cell>
          <cell r="L18">
            <v>57</v>
          </cell>
        </row>
        <row r="19">
          <cell r="A19">
            <v>97</v>
          </cell>
          <cell r="B19">
            <v>11.38</v>
          </cell>
          <cell r="D19" t="str">
            <v>Jasmine Hatch</v>
          </cell>
          <cell r="E19">
            <v>69</v>
          </cell>
          <cell r="F19" t="str">
            <v>AW</v>
          </cell>
          <cell r="H19">
            <v>323</v>
          </cell>
          <cell r="I19">
            <v>12.6</v>
          </cell>
          <cell r="K19" t="str">
            <v>Leon Mwangi</v>
          </cell>
          <cell r="L19">
            <v>56</v>
          </cell>
        </row>
        <row r="20">
          <cell r="A20">
            <v>149</v>
          </cell>
          <cell r="B20">
            <v>11.53</v>
          </cell>
          <cell r="D20" t="str">
            <v>Amélie Taylor</v>
          </cell>
          <cell r="E20">
            <v>67</v>
          </cell>
          <cell r="H20" t="str">
            <v> </v>
          </cell>
          <cell r="I20" t="str">
            <v> </v>
          </cell>
          <cell r="K20" t="str">
            <v> </v>
          </cell>
          <cell r="L20" t="e">
            <v>#N/A</v>
          </cell>
        </row>
        <row r="21">
          <cell r="A21">
            <v>83</v>
          </cell>
          <cell r="B21">
            <v>11.76</v>
          </cell>
          <cell r="D21" t="str">
            <v>Molly Staunton</v>
          </cell>
          <cell r="E21">
            <v>65</v>
          </cell>
          <cell r="H21" t="str">
            <v> </v>
          </cell>
          <cell r="I21" t="str">
            <v> </v>
          </cell>
          <cell r="K21" t="str">
            <v> </v>
          </cell>
          <cell r="L21" t="e">
            <v>#N/A</v>
          </cell>
        </row>
        <row r="22">
          <cell r="A22">
            <v>141</v>
          </cell>
          <cell r="B22">
            <v>11.96</v>
          </cell>
          <cell r="D22" t="str">
            <v>Emily Larsen</v>
          </cell>
          <cell r="E22">
            <v>63</v>
          </cell>
          <cell r="H22" t="str">
            <v> </v>
          </cell>
          <cell r="I22" t="str">
            <v> </v>
          </cell>
          <cell r="K22" t="str">
            <v> </v>
          </cell>
          <cell r="L22" t="e">
            <v>#N/A</v>
          </cell>
        </row>
        <row r="23">
          <cell r="A23">
            <v>120</v>
          </cell>
          <cell r="B23">
            <v>12.65</v>
          </cell>
          <cell r="D23" t="str">
            <v>Lily Kinnon</v>
          </cell>
          <cell r="E23">
            <v>56</v>
          </cell>
          <cell r="H23" t="str">
            <v> </v>
          </cell>
          <cell r="K23" t="str">
            <v> </v>
          </cell>
          <cell r="L23">
            <v>0</v>
          </cell>
        </row>
        <row r="24">
          <cell r="A24">
            <v>138</v>
          </cell>
          <cell r="B24">
            <v>10.83</v>
          </cell>
          <cell r="D24" t="str">
            <v>Fern Harris</v>
          </cell>
          <cell r="E24">
            <v>74</v>
          </cell>
          <cell r="F24" t="str">
            <v>AW</v>
          </cell>
          <cell r="G24">
            <v>0</v>
          </cell>
        </row>
        <row r="25">
          <cell r="A25">
            <v>86</v>
          </cell>
          <cell r="B25">
            <v>11.92</v>
          </cell>
          <cell r="D25" t="str">
            <v>Emilia Clark</v>
          </cell>
          <cell r="E25">
            <v>63</v>
          </cell>
          <cell r="F25">
            <v>0</v>
          </cell>
        </row>
        <row r="26">
          <cell r="A26">
            <v>139</v>
          </cell>
          <cell r="B26">
            <v>12.14</v>
          </cell>
          <cell r="D26" t="str">
            <v>Jacqueline Heller</v>
          </cell>
          <cell r="E26">
            <v>61</v>
          </cell>
          <cell r="F26">
            <v>0</v>
          </cell>
        </row>
        <row r="27">
          <cell r="A27">
            <v>117</v>
          </cell>
          <cell r="B27">
            <v>12.25</v>
          </cell>
          <cell r="D27" t="str">
            <v>Rhianna Battersby</v>
          </cell>
          <cell r="E27">
            <v>60</v>
          </cell>
          <cell r="F27">
            <v>0</v>
          </cell>
        </row>
        <row r="28">
          <cell r="A28">
            <v>61</v>
          </cell>
          <cell r="B28">
            <v>12.47</v>
          </cell>
          <cell r="D28" t="str">
            <v>Freya Willcox</v>
          </cell>
          <cell r="E28">
            <v>58</v>
          </cell>
          <cell r="F28">
            <v>0</v>
          </cell>
        </row>
        <row r="29">
          <cell r="A29">
            <v>82</v>
          </cell>
          <cell r="B29">
            <v>12.65</v>
          </cell>
          <cell r="D29" t="str">
            <v>Denise Spencer</v>
          </cell>
          <cell r="E29">
            <v>56</v>
          </cell>
          <cell r="F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</sheetData>
      <sheetData sheetId="4">
        <row r="4">
          <cell r="A4">
            <v>81</v>
          </cell>
          <cell r="B4">
            <v>0.0013052083333333336</v>
          </cell>
          <cell r="D4" t="str">
            <v>Oona Gibbons</v>
          </cell>
          <cell r="E4">
            <v>86</v>
          </cell>
          <cell r="F4" t="str">
            <v>AW</v>
          </cell>
          <cell r="H4">
            <v>340</v>
          </cell>
          <cell r="I4">
            <v>0.0011484953703703703</v>
          </cell>
          <cell r="K4" t="str">
            <v>Thomas Day</v>
          </cell>
          <cell r="L4" t="e">
            <v>#N/A</v>
          </cell>
          <cell r="M4" t="str">
            <v>AW</v>
          </cell>
        </row>
        <row r="5">
          <cell r="A5">
            <v>61</v>
          </cell>
          <cell r="B5">
            <v>0.0013114583333333335</v>
          </cell>
          <cell r="D5" t="str">
            <v>Freya Willcox</v>
          </cell>
          <cell r="E5">
            <v>85</v>
          </cell>
          <cell r="F5" t="str">
            <v>AW</v>
          </cell>
          <cell r="H5">
            <v>281</v>
          </cell>
          <cell r="I5">
            <v>0.001213888888888889</v>
          </cell>
          <cell r="K5" t="str">
            <v>Adam Sfendla</v>
          </cell>
          <cell r="L5">
            <v>95</v>
          </cell>
        </row>
        <row r="6">
          <cell r="A6">
            <v>94</v>
          </cell>
          <cell r="B6">
            <v>0.001383449074074074</v>
          </cell>
          <cell r="D6" t="str">
            <v>Amy Sinclair</v>
          </cell>
          <cell r="E6">
            <v>78</v>
          </cell>
          <cell r="H6">
            <v>278</v>
          </cell>
          <cell r="I6">
            <v>0.001216087962962963</v>
          </cell>
          <cell r="K6" t="str">
            <v>Samuel Lindsey-Halls</v>
          </cell>
          <cell r="L6">
            <v>95</v>
          </cell>
        </row>
        <row r="7">
          <cell r="A7">
            <v>149</v>
          </cell>
          <cell r="B7">
            <v>0.001394675925925926</v>
          </cell>
          <cell r="D7" t="str">
            <v>Amélie Taylor</v>
          </cell>
          <cell r="E7">
            <v>77</v>
          </cell>
          <cell r="H7">
            <v>287</v>
          </cell>
          <cell r="I7">
            <v>0.0012268518518518518</v>
          </cell>
          <cell r="K7" t="str">
            <v>Hal Rust-D'Eye</v>
          </cell>
          <cell r="L7">
            <v>93</v>
          </cell>
        </row>
        <row r="8">
          <cell r="A8">
            <v>139</v>
          </cell>
          <cell r="B8">
            <v>0.0014001157407407408</v>
          </cell>
          <cell r="D8" t="str">
            <v>Jacqueline Heller</v>
          </cell>
          <cell r="E8">
            <v>77</v>
          </cell>
          <cell r="H8">
            <v>223</v>
          </cell>
          <cell r="I8">
            <v>0.0012324074074074073</v>
          </cell>
          <cell r="K8" t="str">
            <v>Ben Dewar</v>
          </cell>
          <cell r="L8">
            <v>93</v>
          </cell>
        </row>
        <row r="9">
          <cell r="A9">
            <v>83</v>
          </cell>
          <cell r="B9">
            <v>0.0014140046296296294</v>
          </cell>
          <cell r="D9" t="str">
            <v>Molly Staunton</v>
          </cell>
          <cell r="E9">
            <v>76</v>
          </cell>
          <cell r="H9">
            <v>291</v>
          </cell>
          <cell r="I9">
            <v>0.0012505787037037036</v>
          </cell>
          <cell r="K9" t="str">
            <v>Reuben Anthony-Deyemo</v>
          </cell>
          <cell r="L9">
            <v>91</v>
          </cell>
        </row>
        <row r="10">
          <cell r="A10">
            <v>89</v>
          </cell>
          <cell r="B10">
            <v>0.0014465277777777777</v>
          </cell>
          <cell r="D10" t="str">
            <v>Elizabeth Ryan</v>
          </cell>
          <cell r="E10">
            <v>72</v>
          </cell>
          <cell r="H10">
            <v>311</v>
          </cell>
          <cell r="I10">
            <v>0.0012729166666666668</v>
          </cell>
          <cell r="K10" t="str">
            <v>Oscar Bailey</v>
          </cell>
          <cell r="L10">
            <v>89</v>
          </cell>
        </row>
        <row r="11">
          <cell r="A11">
            <v>82</v>
          </cell>
          <cell r="B11">
            <v>0.0014706018518518516</v>
          </cell>
          <cell r="D11" t="str">
            <v>Denise Spencer</v>
          </cell>
          <cell r="E11">
            <v>70</v>
          </cell>
          <cell r="H11">
            <v>230</v>
          </cell>
          <cell r="I11">
            <v>0.0012935185185185185</v>
          </cell>
          <cell r="K11" t="str">
            <v>Hector Daniel</v>
          </cell>
          <cell r="L11">
            <v>87</v>
          </cell>
        </row>
        <row r="12">
          <cell r="A12">
            <v>117</v>
          </cell>
          <cell r="B12">
            <v>0.0014797453703703702</v>
          </cell>
          <cell r="D12" t="str">
            <v>Rhianna Battersby</v>
          </cell>
          <cell r="E12">
            <v>69</v>
          </cell>
          <cell r="H12">
            <v>301</v>
          </cell>
          <cell r="I12">
            <v>0.0013006944444444444</v>
          </cell>
          <cell r="K12" t="str">
            <v>Julian Abass</v>
          </cell>
          <cell r="L12">
            <v>86</v>
          </cell>
        </row>
        <row r="13">
          <cell r="A13">
            <v>92</v>
          </cell>
          <cell r="B13">
            <v>0.0015165509259259257</v>
          </cell>
          <cell r="D13" t="str">
            <v>Sophie Kirk</v>
          </cell>
          <cell r="E13">
            <v>66</v>
          </cell>
          <cell r="H13">
            <v>279</v>
          </cell>
          <cell r="I13">
            <v>0.0013211805555555555</v>
          </cell>
          <cell r="K13" t="str">
            <v>Dylan Madden</v>
          </cell>
          <cell r="L13">
            <v>84</v>
          </cell>
        </row>
        <row r="14">
          <cell r="A14">
            <v>86</v>
          </cell>
          <cell r="B14">
            <v>0.001554861111111111</v>
          </cell>
          <cell r="D14" t="str">
            <v>Emilia Clark</v>
          </cell>
          <cell r="E14">
            <v>62</v>
          </cell>
          <cell r="H14">
            <v>243</v>
          </cell>
          <cell r="I14">
            <v>0.0013449074074074075</v>
          </cell>
          <cell r="K14" t="str">
            <v>Reuben Jones</v>
          </cell>
          <cell r="L14">
            <v>82</v>
          </cell>
        </row>
        <row r="15">
          <cell r="A15">
            <v>120</v>
          </cell>
          <cell r="B15">
            <v>0.0015797453703703705</v>
          </cell>
          <cell r="D15" t="str">
            <v>Lily Kinnon</v>
          </cell>
          <cell r="E15">
            <v>60</v>
          </cell>
          <cell r="H15">
            <v>347</v>
          </cell>
          <cell r="I15">
            <v>0.0014008101851851853</v>
          </cell>
          <cell r="K15" t="str">
            <v>Jamie Smith</v>
          </cell>
          <cell r="L15">
            <v>77</v>
          </cell>
        </row>
        <row r="16">
          <cell r="A16">
            <v>66</v>
          </cell>
          <cell r="B16">
            <v>0.001591435185185185</v>
          </cell>
          <cell r="D16" t="str">
            <v>Abby Goodman</v>
          </cell>
          <cell r="E16">
            <v>58</v>
          </cell>
          <cell r="H16">
            <v>323</v>
          </cell>
          <cell r="I16">
            <v>0.0014304398148148147</v>
          </cell>
          <cell r="K16" t="str">
            <v>Leon Mwangi</v>
          </cell>
          <cell r="L16">
            <v>74</v>
          </cell>
        </row>
        <row r="17">
          <cell r="A17">
            <v>39</v>
          </cell>
          <cell r="B17">
            <v>0.001243865740740741</v>
          </cell>
          <cell r="D17" t="str">
            <v>Siena Brancato</v>
          </cell>
          <cell r="E17">
            <v>92</v>
          </cell>
          <cell r="F17" t="str">
            <v>AW</v>
          </cell>
          <cell r="H17">
            <v>221</v>
          </cell>
          <cell r="I17">
            <v>0.0014631944444444447</v>
          </cell>
          <cell r="K17" t="str">
            <v>Ben Hearsey</v>
          </cell>
          <cell r="L17">
            <v>71</v>
          </cell>
        </row>
        <row r="18">
          <cell r="A18">
            <v>45</v>
          </cell>
          <cell r="B18">
            <v>0.0012749999999999999</v>
          </cell>
          <cell r="D18" t="str">
            <v>Aimee Dickson</v>
          </cell>
          <cell r="E18">
            <v>89</v>
          </cell>
          <cell r="F18" t="str">
            <v>AW</v>
          </cell>
          <cell r="H18">
            <v>333</v>
          </cell>
          <cell r="I18">
            <v>0.001478240740740741</v>
          </cell>
          <cell r="K18" t="str">
            <v>Charlie Shervell</v>
          </cell>
          <cell r="L18">
            <v>69</v>
          </cell>
        </row>
        <row r="19">
          <cell r="A19">
            <v>77</v>
          </cell>
          <cell r="B19">
            <v>0.0012761574074074075</v>
          </cell>
          <cell r="D19" t="str">
            <v>Ella Newman</v>
          </cell>
          <cell r="E19">
            <v>89</v>
          </cell>
          <cell r="F19" t="str">
            <v>AW</v>
          </cell>
          <cell r="H19">
            <v>336</v>
          </cell>
          <cell r="I19">
            <v>0.0016248842592592593</v>
          </cell>
          <cell r="K19" t="str">
            <v>Oliver Anderson</v>
          </cell>
          <cell r="L19">
            <v>55</v>
          </cell>
        </row>
        <row r="20">
          <cell r="A20">
            <v>96</v>
          </cell>
          <cell r="B20">
            <v>0.0013369212962962963</v>
          </cell>
          <cell r="D20" t="str">
            <v>Imogen Wilson</v>
          </cell>
          <cell r="E20">
            <v>83</v>
          </cell>
          <cell r="I20" t="str">
            <v> </v>
          </cell>
          <cell r="J20" t="e">
            <v>#N/A</v>
          </cell>
        </row>
        <row r="21">
          <cell r="A21">
            <v>29</v>
          </cell>
          <cell r="B21">
            <v>0.0013405092592592594</v>
          </cell>
          <cell r="D21" t="str">
            <v>April Palmer</v>
          </cell>
          <cell r="E21">
            <v>83</v>
          </cell>
          <cell r="H21" t="str">
            <v> </v>
          </cell>
          <cell r="I21" t="str">
            <v> </v>
          </cell>
          <cell r="K21" t="str">
            <v> </v>
          </cell>
          <cell r="L21" t="e">
            <v>#N/A</v>
          </cell>
        </row>
        <row r="22">
          <cell r="A22">
            <v>167</v>
          </cell>
          <cell r="B22">
            <v>0.0014152777777777777</v>
          </cell>
          <cell r="D22" t="str">
            <v>Kitty Mainwaring</v>
          </cell>
          <cell r="E22">
            <v>75</v>
          </cell>
          <cell r="F22">
            <v>0</v>
          </cell>
        </row>
        <row r="23">
          <cell r="A23">
            <v>193</v>
          </cell>
          <cell r="B23">
            <v>0.0014299768518518518</v>
          </cell>
          <cell r="D23" t="str">
            <v>Erin Ackroyd</v>
          </cell>
          <cell r="E23">
            <v>74</v>
          </cell>
          <cell r="F23">
            <v>0</v>
          </cell>
        </row>
        <row r="24">
          <cell r="A24">
            <v>189</v>
          </cell>
          <cell r="B24">
            <v>0.0014635416666666666</v>
          </cell>
          <cell r="D24" t="str">
            <v>Erin Rees</v>
          </cell>
          <cell r="E24">
            <v>71</v>
          </cell>
          <cell r="F24">
            <v>0</v>
          </cell>
        </row>
        <row r="25">
          <cell r="A25">
            <v>97</v>
          </cell>
          <cell r="B25">
            <v>0.0014957175925925928</v>
          </cell>
          <cell r="D25" t="str">
            <v>Jasmine Hatch</v>
          </cell>
          <cell r="E25">
            <v>68</v>
          </cell>
          <cell r="F25">
            <v>0</v>
          </cell>
        </row>
        <row r="26">
          <cell r="A26">
            <v>138</v>
          </cell>
          <cell r="B26">
            <v>0.0015479166666666668</v>
          </cell>
          <cell r="D26" t="str">
            <v>Fern Harris</v>
          </cell>
          <cell r="E26">
            <v>63</v>
          </cell>
          <cell r="F26">
            <v>0</v>
          </cell>
        </row>
        <row r="27">
          <cell r="A27">
            <v>176</v>
          </cell>
          <cell r="B27">
            <v>0.0015997685185185184</v>
          </cell>
          <cell r="D27" t="str">
            <v>Chinenye Enekwa</v>
          </cell>
          <cell r="E27">
            <v>58</v>
          </cell>
          <cell r="F27">
            <v>0</v>
          </cell>
        </row>
        <row r="28">
          <cell r="A28">
            <v>141</v>
          </cell>
          <cell r="B28">
            <v>0.0016018518518518517</v>
          </cell>
          <cell r="D28" t="str">
            <v>Emily Larsen</v>
          </cell>
          <cell r="E28">
            <v>57</v>
          </cell>
          <cell r="F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</sheetData>
      <sheetData sheetId="5">
        <row r="4">
          <cell r="A4">
            <v>82</v>
          </cell>
          <cell r="B4">
            <v>3.26</v>
          </cell>
          <cell r="D4" t="str">
            <v>Denise Spencer</v>
          </cell>
          <cell r="E4">
            <v>32</v>
          </cell>
          <cell r="H4">
            <v>223</v>
          </cell>
          <cell r="I4">
            <v>3.89</v>
          </cell>
          <cell r="K4" t="str">
            <v>Ben Dewar</v>
          </cell>
          <cell r="L4">
            <v>48</v>
          </cell>
        </row>
        <row r="5">
          <cell r="A5">
            <v>190</v>
          </cell>
          <cell r="B5">
            <v>3.2</v>
          </cell>
          <cell r="D5" t="str">
            <v>Sampda Sharma</v>
          </cell>
          <cell r="E5">
            <v>31</v>
          </cell>
          <cell r="H5">
            <v>311</v>
          </cell>
          <cell r="I5">
            <v>3.75</v>
          </cell>
          <cell r="K5" t="str">
            <v>Oscar Bailey</v>
          </cell>
          <cell r="L5">
            <v>44</v>
          </cell>
        </row>
        <row r="6">
          <cell r="A6">
            <v>120</v>
          </cell>
          <cell r="B6">
            <v>2.68</v>
          </cell>
          <cell r="D6" t="str">
            <v>Lily Kinnon</v>
          </cell>
          <cell r="E6">
            <v>18</v>
          </cell>
          <cell r="H6">
            <v>347</v>
          </cell>
          <cell r="I6">
            <v>3.94</v>
          </cell>
          <cell r="K6" t="str">
            <v>Jamie Smith</v>
          </cell>
          <cell r="L6">
            <v>49</v>
          </cell>
        </row>
        <row r="7">
          <cell r="A7">
            <v>94</v>
          </cell>
          <cell r="B7">
            <v>3</v>
          </cell>
          <cell r="D7" t="str">
            <v>Amy Sinclair</v>
          </cell>
          <cell r="E7">
            <v>26</v>
          </cell>
          <cell r="H7">
            <v>301</v>
          </cell>
          <cell r="I7">
            <v>3.95</v>
          </cell>
          <cell r="K7" t="str">
            <v>Julian Abass</v>
          </cell>
          <cell r="L7">
            <v>49</v>
          </cell>
        </row>
        <row r="8">
          <cell r="A8">
            <v>86</v>
          </cell>
          <cell r="B8">
            <v>3.3</v>
          </cell>
          <cell r="D8" t="str">
            <v>Emilia Clark</v>
          </cell>
          <cell r="E8">
            <v>33</v>
          </cell>
          <cell r="H8">
            <v>287</v>
          </cell>
          <cell r="I8">
            <v>4.09</v>
          </cell>
          <cell r="K8" t="str">
            <v>Hal Rust-D'Eye</v>
          </cell>
          <cell r="L8">
            <v>54</v>
          </cell>
        </row>
        <row r="9">
          <cell r="A9">
            <v>96</v>
          </cell>
          <cell r="B9">
            <v>3.79</v>
          </cell>
          <cell r="D9" t="str">
            <v>Imogen Wilson</v>
          </cell>
          <cell r="E9">
            <v>45</v>
          </cell>
          <cell r="H9">
            <v>291</v>
          </cell>
          <cell r="I9">
            <v>3.55</v>
          </cell>
          <cell r="K9" t="str">
            <v>Reuben Anthony-Deyemo</v>
          </cell>
          <cell r="L9">
            <v>39</v>
          </cell>
        </row>
        <row r="10">
          <cell r="A10">
            <v>149</v>
          </cell>
          <cell r="B10">
            <v>3.15</v>
          </cell>
          <cell r="D10" t="str">
            <v>Amélie Taylor</v>
          </cell>
          <cell r="E10">
            <v>29</v>
          </cell>
          <cell r="H10">
            <v>281</v>
          </cell>
          <cell r="I10">
            <v>4.19</v>
          </cell>
          <cell r="K10" t="str">
            <v>Adam Sfendla</v>
          </cell>
          <cell r="L10">
            <v>57</v>
          </cell>
        </row>
        <row r="11">
          <cell r="A11">
            <v>139</v>
          </cell>
          <cell r="B11">
            <v>3.29</v>
          </cell>
          <cell r="D11" t="str">
            <v>Jacqueline Heller</v>
          </cell>
          <cell r="E11">
            <v>33</v>
          </cell>
          <cell r="H11">
            <v>279</v>
          </cell>
          <cell r="I11">
            <v>3.12</v>
          </cell>
          <cell r="K11" t="str">
            <v>Dylan Madden</v>
          </cell>
          <cell r="L11">
            <v>29</v>
          </cell>
        </row>
        <row r="12">
          <cell r="A12">
            <v>176</v>
          </cell>
          <cell r="B12">
            <v>3.71</v>
          </cell>
          <cell r="D12" t="str">
            <v>Chinenye Enekwa</v>
          </cell>
          <cell r="E12">
            <v>43</v>
          </cell>
          <cell r="H12">
            <v>336</v>
          </cell>
          <cell r="I12">
            <v>3.69</v>
          </cell>
          <cell r="K12" t="str">
            <v>Oliver Anderson</v>
          </cell>
          <cell r="L12">
            <v>43</v>
          </cell>
        </row>
        <row r="13">
          <cell r="A13">
            <v>92</v>
          </cell>
          <cell r="B13">
            <v>2.84</v>
          </cell>
          <cell r="D13" t="str">
            <v>Sophie Kirk</v>
          </cell>
          <cell r="E13">
            <v>22</v>
          </cell>
          <cell r="H13">
            <v>230</v>
          </cell>
          <cell r="I13">
            <v>3.77</v>
          </cell>
          <cell r="K13" t="str">
            <v>Hector Daniel</v>
          </cell>
          <cell r="L13">
            <v>45</v>
          </cell>
        </row>
        <row r="14">
          <cell r="A14">
            <v>138</v>
          </cell>
          <cell r="B14">
            <v>3.29</v>
          </cell>
          <cell r="D14" t="str">
            <v>Fern Harris</v>
          </cell>
          <cell r="E14">
            <v>33</v>
          </cell>
          <cell r="H14">
            <v>278</v>
          </cell>
          <cell r="I14">
            <v>3.67</v>
          </cell>
          <cell r="K14" t="str">
            <v>Samuel Lindsey-Halls</v>
          </cell>
          <cell r="L14">
            <v>42</v>
          </cell>
        </row>
        <row r="15">
          <cell r="A15">
            <v>66</v>
          </cell>
          <cell r="B15">
            <v>2.96</v>
          </cell>
          <cell r="D15" t="str">
            <v>Abby Goodman</v>
          </cell>
          <cell r="E15">
            <v>25</v>
          </cell>
          <cell r="H15">
            <v>340</v>
          </cell>
          <cell r="I15">
            <v>4.41</v>
          </cell>
          <cell r="K15" t="str">
            <v>Thomas Day</v>
          </cell>
          <cell r="L15">
            <v>64</v>
          </cell>
        </row>
        <row r="16">
          <cell r="A16">
            <v>81</v>
          </cell>
          <cell r="B16">
            <v>3.37</v>
          </cell>
          <cell r="D16" t="str">
            <v>Oona Gibbons</v>
          </cell>
          <cell r="E16">
            <v>35</v>
          </cell>
          <cell r="H16">
            <v>323</v>
          </cell>
          <cell r="I16">
            <v>3.36</v>
          </cell>
          <cell r="K16" t="str">
            <v>Leon Mwangi</v>
          </cell>
          <cell r="L16">
            <v>35</v>
          </cell>
        </row>
        <row r="17">
          <cell r="A17">
            <v>97</v>
          </cell>
          <cell r="B17">
            <v>3.5</v>
          </cell>
          <cell r="D17" t="str">
            <v>Jasmine Hatch</v>
          </cell>
          <cell r="E17">
            <v>38</v>
          </cell>
          <cell r="H17">
            <v>243</v>
          </cell>
          <cell r="I17">
            <v>4.19</v>
          </cell>
          <cell r="K17" t="str">
            <v>Reuben Jones</v>
          </cell>
          <cell r="L17">
            <v>57</v>
          </cell>
        </row>
        <row r="18">
          <cell r="A18">
            <v>83</v>
          </cell>
          <cell r="B18">
            <v>3.36</v>
          </cell>
          <cell r="D18" t="str">
            <v>Molly Staunton</v>
          </cell>
          <cell r="E18">
            <v>35</v>
          </cell>
          <cell r="H18">
            <v>221</v>
          </cell>
          <cell r="I18">
            <v>3.09</v>
          </cell>
          <cell r="K18" t="str">
            <v>Ben Hearsey</v>
          </cell>
          <cell r="L18">
            <v>28</v>
          </cell>
        </row>
        <row r="19">
          <cell r="A19">
            <v>61</v>
          </cell>
          <cell r="B19">
            <v>3.32</v>
          </cell>
          <cell r="D19" t="str">
            <v>Freya Willcox</v>
          </cell>
          <cell r="E19">
            <v>34</v>
          </cell>
          <cell r="H19">
            <v>333</v>
          </cell>
          <cell r="I19">
            <v>3.69</v>
          </cell>
          <cell r="K19" t="str">
            <v>Charlie Shervell</v>
          </cell>
          <cell r="L19">
            <v>43</v>
          </cell>
        </row>
        <row r="20">
          <cell r="A20">
            <v>189</v>
          </cell>
          <cell r="B20">
            <v>3.87</v>
          </cell>
          <cell r="D20" t="str">
            <v>Erin Rees</v>
          </cell>
          <cell r="E20">
            <v>47</v>
          </cell>
          <cell r="F20" t="str">
            <v>AW</v>
          </cell>
          <cell r="H20" t="str">
            <v> </v>
          </cell>
          <cell r="I20" t="str">
            <v> </v>
          </cell>
          <cell r="K20" t="str">
            <v> </v>
          </cell>
          <cell r="L20" t="e">
            <v>#N/A</v>
          </cell>
        </row>
        <row r="21">
          <cell r="A21">
            <v>193</v>
          </cell>
          <cell r="B21">
            <v>3.53</v>
          </cell>
          <cell r="D21" t="str">
            <v>Erin Ackroyd</v>
          </cell>
          <cell r="E21">
            <v>39</v>
          </cell>
          <cell r="H21" t="str">
            <v> </v>
          </cell>
          <cell r="I21" t="str">
            <v> </v>
          </cell>
          <cell r="K21" t="str">
            <v> </v>
          </cell>
          <cell r="L21" t="e">
            <v>#N/A</v>
          </cell>
        </row>
        <row r="22">
          <cell r="A22">
            <v>29</v>
          </cell>
          <cell r="B22">
            <v>4.03</v>
          </cell>
          <cell r="D22" t="str">
            <v>April Palmer</v>
          </cell>
          <cell r="E22">
            <v>52</v>
          </cell>
          <cell r="F22" t="str">
            <v>AW</v>
          </cell>
          <cell r="H22" t="str">
            <v> </v>
          </cell>
          <cell r="I22" t="str">
            <v> </v>
          </cell>
          <cell r="K22" t="str">
            <v> </v>
          </cell>
          <cell r="L22" t="e">
            <v>#N/A</v>
          </cell>
        </row>
        <row r="23">
          <cell r="A23">
            <v>39</v>
          </cell>
          <cell r="B23">
            <v>3.3</v>
          </cell>
          <cell r="D23" t="str">
            <v>Siena Brancato</v>
          </cell>
          <cell r="E23">
            <v>33</v>
          </cell>
          <cell r="F23">
            <v>0</v>
          </cell>
        </row>
        <row r="24">
          <cell r="A24">
            <v>117</v>
          </cell>
          <cell r="B24">
            <v>3.06</v>
          </cell>
          <cell r="D24" t="str">
            <v>Rhianna Battersby</v>
          </cell>
          <cell r="E24">
            <v>27</v>
          </cell>
          <cell r="F24">
            <v>0</v>
          </cell>
        </row>
        <row r="25">
          <cell r="A25">
            <v>89</v>
          </cell>
          <cell r="B25">
            <v>3.36</v>
          </cell>
          <cell r="D25" t="str">
            <v>Elizabeth Ryan</v>
          </cell>
          <cell r="E25">
            <v>35</v>
          </cell>
          <cell r="F25">
            <v>0</v>
          </cell>
        </row>
        <row r="26">
          <cell r="A26">
            <v>167</v>
          </cell>
          <cell r="B26">
            <v>3.6</v>
          </cell>
          <cell r="D26" t="str">
            <v>Kitty Mainwaring</v>
          </cell>
          <cell r="E26">
            <v>41</v>
          </cell>
          <cell r="F26">
            <v>0</v>
          </cell>
        </row>
        <row r="27">
          <cell r="A27">
            <v>141</v>
          </cell>
          <cell r="B27">
            <v>3.97</v>
          </cell>
          <cell r="D27" t="str">
            <v>Emily Larsen</v>
          </cell>
          <cell r="E27">
            <v>50</v>
          </cell>
          <cell r="F27" t="str">
            <v>AW</v>
          </cell>
          <cell r="G27">
            <v>0</v>
          </cell>
        </row>
        <row r="28">
          <cell r="A28">
            <v>77</v>
          </cell>
          <cell r="B28">
            <v>3.39</v>
          </cell>
          <cell r="D28" t="str">
            <v>Ella Newman</v>
          </cell>
          <cell r="E28">
            <v>35</v>
          </cell>
          <cell r="F28">
            <v>0</v>
          </cell>
        </row>
        <row r="29">
          <cell r="A29">
            <v>45</v>
          </cell>
          <cell r="B29">
            <v>3.54</v>
          </cell>
          <cell r="D29" t="str">
            <v>Aimee Dickson</v>
          </cell>
          <cell r="E29">
            <v>39</v>
          </cell>
          <cell r="F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</sheetData>
      <sheetData sheetId="6">
        <row r="4">
          <cell r="A4">
            <v>82</v>
          </cell>
          <cell r="B4">
            <v>4.93</v>
          </cell>
          <cell r="D4" t="str">
            <v>Denise Spencer</v>
          </cell>
          <cell r="E4">
            <v>28</v>
          </cell>
          <cell r="H4">
            <v>347</v>
          </cell>
          <cell r="I4">
            <v>4.8</v>
          </cell>
          <cell r="K4" t="str">
            <v>Jamie Smith</v>
          </cell>
          <cell r="L4">
            <v>27</v>
          </cell>
        </row>
        <row r="5">
          <cell r="A5">
            <v>29</v>
          </cell>
          <cell r="B5">
            <v>7.89</v>
          </cell>
          <cell r="D5" t="str">
            <v>April Palmer</v>
          </cell>
          <cell r="E5">
            <v>61</v>
          </cell>
          <cell r="F5" t="str">
            <v>AW</v>
          </cell>
          <cell r="H5">
            <v>336</v>
          </cell>
          <cell r="I5">
            <v>5.56</v>
          </cell>
          <cell r="K5" t="str">
            <v>Oliver Anderson</v>
          </cell>
          <cell r="L5">
            <v>36</v>
          </cell>
        </row>
        <row r="6">
          <cell r="A6">
            <v>117</v>
          </cell>
          <cell r="B6">
            <v>4.39</v>
          </cell>
          <cell r="D6" t="str">
            <v>Rhianna Battersby</v>
          </cell>
          <cell r="E6">
            <v>24</v>
          </cell>
          <cell r="H6">
            <v>278</v>
          </cell>
          <cell r="I6">
            <v>3.24</v>
          </cell>
          <cell r="K6" t="str">
            <v>Samuel Lindsey-Halls</v>
          </cell>
          <cell r="L6">
            <v>12</v>
          </cell>
        </row>
        <row r="7">
          <cell r="A7">
            <v>77</v>
          </cell>
          <cell r="B7">
            <v>4.49</v>
          </cell>
          <cell r="D7" t="str">
            <v>Ella Newman</v>
          </cell>
          <cell r="E7">
            <v>25</v>
          </cell>
          <cell r="H7">
            <v>279</v>
          </cell>
          <cell r="I7">
            <v>4.61</v>
          </cell>
          <cell r="K7" t="str">
            <v>Dylan Madden</v>
          </cell>
          <cell r="L7">
            <v>26</v>
          </cell>
        </row>
        <row r="8">
          <cell r="A8">
            <v>141</v>
          </cell>
          <cell r="B8">
            <v>5.11</v>
          </cell>
          <cell r="D8" t="str">
            <v>Emily Larsen</v>
          </cell>
          <cell r="E8">
            <v>30</v>
          </cell>
          <cell r="H8">
            <v>311</v>
          </cell>
          <cell r="I8">
            <v>5.46</v>
          </cell>
          <cell r="K8" t="str">
            <v>Oscar Bailey</v>
          </cell>
          <cell r="L8">
            <v>34</v>
          </cell>
        </row>
        <row r="9">
          <cell r="A9">
            <v>89</v>
          </cell>
          <cell r="B9">
            <v>5.01</v>
          </cell>
          <cell r="D9" t="str">
            <v>Elizabeth Ryan</v>
          </cell>
          <cell r="E9">
            <v>29</v>
          </cell>
          <cell r="H9">
            <v>340</v>
          </cell>
          <cell r="I9">
            <v>6.55</v>
          </cell>
          <cell r="K9" t="str">
            <v>Thomas Day</v>
          </cell>
          <cell r="L9">
            <v>51</v>
          </cell>
          <cell r="M9" t="str">
            <v>AW</v>
          </cell>
        </row>
        <row r="10">
          <cell r="A10">
            <v>86</v>
          </cell>
          <cell r="B10">
            <v>4.65</v>
          </cell>
          <cell r="D10" t="str">
            <v>Emilia Clark</v>
          </cell>
          <cell r="E10">
            <v>26</v>
          </cell>
          <cell r="H10">
            <v>223</v>
          </cell>
          <cell r="I10">
            <v>4.57</v>
          </cell>
          <cell r="K10" t="str">
            <v>Ben Dewar</v>
          </cell>
          <cell r="L10">
            <v>25</v>
          </cell>
        </row>
        <row r="11">
          <cell r="A11">
            <v>167</v>
          </cell>
          <cell r="B11">
            <v>7.25</v>
          </cell>
          <cell r="D11" t="str">
            <v>Kitty Mainwaring</v>
          </cell>
          <cell r="E11">
            <v>56</v>
          </cell>
          <cell r="F11" t="str">
            <v>AW</v>
          </cell>
          <cell r="H11">
            <v>301</v>
          </cell>
          <cell r="I11">
            <v>4.78</v>
          </cell>
          <cell r="K11" t="str">
            <v>Julian Abass</v>
          </cell>
          <cell r="L11">
            <v>27</v>
          </cell>
        </row>
        <row r="12">
          <cell r="A12">
            <v>193</v>
          </cell>
          <cell r="B12">
            <v>4.78</v>
          </cell>
          <cell r="D12" t="str">
            <v>Erin Ackroyd</v>
          </cell>
          <cell r="E12">
            <v>27</v>
          </cell>
          <cell r="H12">
            <v>230</v>
          </cell>
          <cell r="I12">
            <v>5.82</v>
          </cell>
          <cell r="K12" t="str">
            <v>Hector Daniel</v>
          </cell>
          <cell r="L12">
            <v>40</v>
          </cell>
        </row>
        <row r="13">
          <cell r="A13">
            <v>94</v>
          </cell>
          <cell r="B13">
            <v>3.03</v>
          </cell>
          <cell r="D13" t="str">
            <v>Amy Sinclair</v>
          </cell>
          <cell r="E13">
            <v>9</v>
          </cell>
          <cell r="H13">
            <v>287</v>
          </cell>
          <cell r="I13">
            <v>8.02</v>
          </cell>
          <cell r="K13" t="str">
            <v>Hal Rust-D'Eye</v>
          </cell>
          <cell r="L13">
            <v>62</v>
          </cell>
          <cell r="M13" t="str">
            <v>AW</v>
          </cell>
        </row>
        <row r="14">
          <cell r="A14">
            <v>81</v>
          </cell>
          <cell r="B14">
            <v>4.66</v>
          </cell>
          <cell r="D14" t="str">
            <v>Oona Gibbons</v>
          </cell>
          <cell r="E14">
            <v>26</v>
          </cell>
          <cell r="H14">
            <v>291</v>
          </cell>
          <cell r="I14">
            <v>6.98</v>
          </cell>
          <cell r="K14" t="str">
            <v>Reuben Anthony-Deyemo</v>
          </cell>
          <cell r="L14">
            <v>54</v>
          </cell>
          <cell r="M14" t="str">
            <v>AW</v>
          </cell>
        </row>
        <row r="15">
          <cell r="A15">
            <v>190</v>
          </cell>
          <cell r="B15">
            <v>5.67</v>
          </cell>
          <cell r="D15" t="str">
            <v>Sampda Sharma</v>
          </cell>
          <cell r="E15">
            <v>38</v>
          </cell>
          <cell r="H15">
            <v>221</v>
          </cell>
          <cell r="I15">
            <v>2.57</v>
          </cell>
          <cell r="K15" t="str">
            <v>Ben Hearsey</v>
          </cell>
          <cell r="L15">
            <v>5</v>
          </cell>
        </row>
        <row r="16">
          <cell r="A16">
            <v>61</v>
          </cell>
          <cell r="B16">
            <v>4.08</v>
          </cell>
          <cell r="D16" t="str">
            <v>Freya Willcox</v>
          </cell>
          <cell r="E16">
            <v>21</v>
          </cell>
          <cell r="H16">
            <v>333</v>
          </cell>
          <cell r="I16">
            <v>5.47</v>
          </cell>
          <cell r="K16" t="str">
            <v>Charlie Shervell</v>
          </cell>
          <cell r="L16">
            <v>34</v>
          </cell>
        </row>
        <row r="17">
          <cell r="A17">
            <v>120</v>
          </cell>
          <cell r="B17">
            <v>3.74</v>
          </cell>
          <cell r="D17" t="str">
            <v>Lily Kinnon</v>
          </cell>
          <cell r="E17">
            <v>19</v>
          </cell>
          <cell r="H17">
            <v>281</v>
          </cell>
          <cell r="I17">
            <v>6.04</v>
          </cell>
          <cell r="K17" t="str">
            <v>Adam Sfendla</v>
          </cell>
          <cell r="L17">
            <v>44</v>
          </cell>
        </row>
        <row r="18">
          <cell r="A18">
            <v>96</v>
          </cell>
          <cell r="B18">
            <v>4.82</v>
          </cell>
          <cell r="D18" t="str">
            <v>Imogen Wilson</v>
          </cell>
          <cell r="E18">
            <v>28</v>
          </cell>
          <cell r="H18">
            <v>323</v>
          </cell>
          <cell r="I18">
            <v>4.95</v>
          </cell>
          <cell r="K18" t="str">
            <v>Leon Mwangi</v>
          </cell>
          <cell r="L18">
            <v>29</v>
          </cell>
        </row>
        <row r="19">
          <cell r="A19">
            <v>83</v>
          </cell>
          <cell r="B19">
            <v>4.56</v>
          </cell>
          <cell r="D19" t="str">
            <v>Molly Staunton</v>
          </cell>
          <cell r="E19">
            <v>25</v>
          </cell>
          <cell r="H19" t="str">
            <v> </v>
          </cell>
          <cell r="I19" t="str">
            <v> </v>
          </cell>
          <cell r="K19" t="str">
            <v> </v>
          </cell>
          <cell r="L19" t="e">
            <v>#N/A</v>
          </cell>
          <cell r="M19" t="str">
            <v>AW</v>
          </cell>
        </row>
        <row r="20">
          <cell r="A20">
            <v>39</v>
          </cell>
          <cell r="B20">
            <v>5.99</v>
          </cell>
          <cell r="D20" t="str">
            <v>Siena Brancato</v>
          </cell>
          <cell r="E20">
            <v>43</v>
          </cell>
          <cell r="H20" t="str">
            <v> </v>
          </cell>
          <cell r="I20" t="str">
            <v> </v>
          </cell>
          <cell r="K20" t="str">
            <v> </v>
          </cell>
          <cell r="L20" t="e">
            <v>#N/A</v>
          </cell>
          <cell r="M20" t="str">
            <v>AW</v>
          </cell>
        </row>
        <row r="21">
          <cell r="A21">
            <v>139</v>
          </cell>
          <cell r="B21">
            <v>4.39</v>
          </cell>
          <cell r="D21" t="str">
            <v>Jacqueline Heller</v>
          </cell>
          <cell r="E21">
            <v>24</v>
          </cell>
          <cell r="H21" t="str">
            <v> </v>
          </cell>
          <cell r="I21" t="str">
            <v> </v>
          </cell>
          <cell r="K21" t="str">
            <v> </v>
          </cell>
          <cell r="L21" t="e">
            <v>#N/A</v>
          </cell>
          <cell r="M21" t="str">
            <v>AW</v>
          </cell>
        </row>
        <row r="22">
          <cell r="A22">
            <v>176</v>
          </cell>
          <cell r="B22">
            <v>4.99</v>
          </cell>
          <cell r="D22" t="str">
            <v>Chinenye Enekwa</v>
          </cell>
          <cell r="E22">
            <v>29</v>
          </cell>
          <cell r="H22" t="str">
            <v> </v>
          </cell>
          <cell r="I22" t="str">
            <v> </v>
          </cell>
          <cell r="K22" t="str">
            <v> </v>
          </cell>
          <cell r="L22" t="e">
            <v>#N/A</v>
          </cell>
          <cell r="M22" t="str">
            <v>AW</v>
          </cell>
        </row>
        <row r="23">
          <cell r="A23">
            <v>149</v>
          </cell>
          <cell r="B23">
            <v>4.5</v>
          </cell>
          <cell r="D23" t="str">
            <v>Amélie Taylor</v>
          </cell>
          <cell r="E23">
            <v>25</v>
          </cell>
          <cell r="I23" t="str">
            <v> </v>
          </cell>
          <cell r="J23" t="e">
            <v>#N/A</v>
          </cell>
          <cell r="K23" t="str">
            <v>AW</v>
          </cell>
        </row>
        <row r="24">
          <cell r="A24">
            <v>45</v>
          </cell>
          <cell r="B24">
            <v>5.78</v>
          </cell>
          <cell r="D24" t="str">
            <v>Aimee Dickson</v>
          </cell>
          <cell r="E24">
            <v>40</v>
          </cell>
          <cell r="F24">
            <v>0</v>
          </cell>
        </row>
        <row r="25">
          <cell r="A25">
            <v>97</v>
          </cell>
          <cell r="B25">
            <v>4.59</v>
          </cell>
          <cell r="D25" t="str">
            <v>Jasmine Hatch</v>
          </cell>
          <cell r="E25">
            <v>26</v>
          </cell>
          <cell r="F25">
            <v>0</v>
          </cell>
        </row>
        <row r="26">
          <cell r="A26">
            <v>66</v>
          </cell>
          <cell r="B26">
            <v>4.41</v>
          </cell>
          <cell r="D26" t="str">
            <v>Abby Goodman</v>
          </cell>
          <cell r="E26">
            <v>24</v>
          </cell>
          <cell r="F26">
            <v>0</v>
          </cell>
        </row>
        <row r="27">
          <cell r="A27">
            <v>92</v>
          </cell>
          <cell r="B27">
            <v>3.82</v>
          </cell>
          <cell r="D27" t="str">
            <v>Sophie Kirk</v>
          </cell>
          <cell r="E27">
            <v>19</v>
          </cell>
          <cell r="F27">
            <v>0</v>
          </cell>
        </row>
        <row r="28">
          <cell r="A28">
            <v>189</v>
          </cell>
          <cell r="B28">
            <v>5.1</v>
          </cell>
          <cell r="D28" t="str">
            <v>Erin Rees</v>
          </cell>
          <cell r="E28">
            <v>30</v>
          </cell>
          <cell r="F28">
            <v>0</v>
          </cell>
        </row>
        <row r="29">
          <cell r="A29">
            <v>138</v>
          </cell>
          <cell r="B29">
            <v>5.6</v>
          </cell>
          <cell r="D29" t="str">
            <v>Fern Harris</v>
          </cell>
          <cell r="E29">
            <v>37</v>
          </cell>
          <cell r="F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hletes"/>
      <sheetName val="qualifiers"/>
      <sheetName val="U15 Girls"/>
      <sheetName val="U15 Boys"/>
      <sheetName val="U17 Women"/>
      <sheetName val="U17 Men"/>
      <sheetName val="Jnr Women"/>
      <sheetName val="Jnr Men"/>
      <sheetName val="Senior Women"/>
      <sheetName val="Senior Men"/>
      <sheetName val="AllResultsForEditing"/>
    </sheetNames>
    <sheetDataSet>
      <sheetData sheetId="0">
        <row r="1">
          <cell r="A1" t="str">
            <v>Bib</v>
          </cell>
          <cell r="B1" t="str">
            <v>Athlete</v>
          </cell>
          <cell r="C1" t="str">
            <v>Club</v>
          </cell>
          <cell r="D1" t="str">
            <v>Age Group</v>
          </cell>
          <cell r="F1" t="str">
            <v>Bib</v>
          </cell>
          <cell r="G1" t="str">
            <v>Athlete</v>
          </cell>
          <cell r="H1" t="str">
            <v>Club</v>
          </cell>
          <cell r="I1" t="str">
            <v>Age Group</v>
          </cell>
        </row>
        <row r="2">
          <cell r="A2">
            <v>1</v>
          </cell>
          <cell r="B2" t="str">
            <v>Charlotte Price</v>
          </cell>
          <cell r="C2" t="str">
            <v>Bracknell AC</v>
          </cell>
          <cell r="D2" t="str">
            <v>U15G</v>
          </cell>
          <cell r="F2">
            <v>201</v>
          </cell>
          <cell r="G2" t="str">
            <v>Harry Booker</v>
          </cell>
          <cell r="H2" t="str">
            <v>Team Kennet</v>
          </cell>
          <cell r="I2" t="str">
            <v>U15B</v>
          </cell>
        </row>
        <row r="3">
          <cell r="A3">
            <v>2</v>
          </cell>
          <cell r="B3" t="str">
            <v>Charlotte Booker</v>
          </cell>
          <cell r="C3" t="str">
            <v>Team Kennet</v>
          </cell>
          <cell r="D3" t="str">
            <v>JW</v>
          </cell>
          <cell r="F3">
            <v>202</v>
          </cell>
          <cell r="G3" t="str">
            <v>Ben East</v>
          </cell>
          <cell r="H3" t="str">
            <v>Team Kennet</v>
          </cell>
          <cell r="I3" t="str">
            <v>U15B</v>
          </cell>
        </row>
        <row r="4">
          <cell r="A4">
            <v>3</v>
          </cell>
          <cell r="B4" t="str">
            <v>Dané Grundlingh</v>
          </cell>
          <cell r="C4" t="str">
            <v>Bracknell AC</v>
          </cell>
          <cell r="D4" t="str">
            <v>U13G</v>
          </cell>
          <cell r="F4">
            <v>203</v>
          </cell>
          <cell r="G4" t="str">
            <v>Ben Rowe</v>
          </cell>
          <cell r="H4" t="str">
            <v>Bracknell AC</v>
          </cell>
          <cell r="I4" t="str">
            <v>U17M</v>
          </cell>
        </row>
        <row r="5">
          <cell r="A5">
            <v>4</v>
          </cell>
          <cell r="B5" t="str">
            <v>Emma Morris</v>
          </cell>
          <cell r="C5" t="str">
            <v>Bracknell AC</v>
          </cell>
          <cell r="D5" t="str">
            <v>U17W</v>
          </cell>
          <cell r="F5">
            <v>204</v>
          </cell>
          <cell r="G5" t="str">
            <v>Jordi Evans-Rodriguez</v>
          </cell>
          <cell r="H5" t="str">
            <v>Windsor S E &amp; H</v>
          </cell>
          <cell r="I5" t="str">
            <v>U17M</v>
          </cell>
        </row>
        <row r="6">
          <cell r="A6">
            <v>5</v>
          </cell>
          <cell r="B6" t="str">
            <v>Jessica Armah</v>
          </cell>
          <cell r="C6" t="str">
            <v>Windsor S E &amp; H</v>
          </cell>
          <cell r="D6" t="str">
            <v>SW</v>
          </cell>
          <cell r="F6">
            <v>205</v>
          </cell>
          <cell r="G6" t="str">
            <v>Laurie Baker</v>
          </cell>
          <cell r="H6" t="str">
            <v>Reading AC</v>
          </cell>
          <cell r="I6" t="str">
            <v>U15B</v>
          </cell>
        </row>
        <row r="7">
          <cell r="A7">
            <v>6</v>
          </cell>
          <cell r="B7" t="str">
            <v>Helen Broadbridge</v>
          </cell>
          <cell r="C7" t="str">
            <v>Newbury AC</v>
          </cell>
          <cell r="D7" t="str">
            <v>SW</v>
          </cell>
          <cell r="F7">
            <v>206</v>
          </cell>
          <cell r="G7" t="str">
            <v>Daniel Brookling</v>
          </cell>
          <cell r="H7" t="str">
            <v>Windsor S E &amp; H</v>
          </cell>
          <cell r="I7" t="str">
            <v>JM</v>
          </cell>
        </row>
        <row r="8">
          <cell r="A8">
            <v>7</v>
          </cell>
          <cell r="B8" t="str">
            <v>Isabelle Church</v>
          </cell>
          <cell r="C8" t="str">
            <v>Reading AC</v>
          </cell>
          <cell r="D8" t="str">
            <v>U17W</v>
          </cell>
          <cell r="F8">
            <v>208</v>
          </cell>
          <cell r="G8" t="str">
            <v>Kian Hockaday</v>
          </cell>
          <cell r="H8" t="str">
            <v>Team Kennet</v>
          </cell>
          <cell r="I8" t="str">
            <v>U15B</v>
          </cell>
        </row>
        <row r="9">
          <cell r="A9">
            <v>8</v>
          </cell>
          <cell r="B9" t="str">
            <v>Maya Hodgson</v>
          </cell>
          <cell r="C9" t="str">
            <v>Windsor S E &amp; H</v>
          </cell>
          <cell r="D9" t="str">
            <v>U17W</v>
          </cell>
          <cell r="F9">
            <v>209</v>
          </cell>
          <cell r="G9" t="str">
            <v>Sam Hodgson</v>
          </cell>
          <cell r="H9" t="str">
            <v>Windsor S E &amp; H</v>
          </cell>
          <cell r="I9" t="str">
            <v>U15B</v>
          </cell>
        </row>
        <row r="10">
          <cell r="A10">
            <v>9</v>
          </cell>
          <cell r="B10" t="str">
            <v>Angela Lowe</v>
          </cell>
          <cell r="C10" t="str">
            <v>Reading AC</v>
          </cell>
          <cell r="D10" t="str">
            <v>U17W</v>
          </cell>
          <cell r="F10">
            <v>210</v>
          </cell>
          <cell r="G10" t="str">
            <v>Edwin Isted</v>
          </cell>
          <cell r="H10" t="str">
            <v>Cookham RC</v>
          </cell>
          <cell r="I10" t="str">
            <v>U15B</v>
          </cell>
        </row>
        <row r="11">
          <cell r="A11">
            <v>10</v>
          </cell>
          <cell r="B11" t="str">
            <v>Connie McCafferty</v>
          </cell>
          <cell r="C11" t="str">
            <v>Bracknell AC</v>
          </cell>
          <cell r="D11" t="str">
            <v>JW</v>
          </cell>
          <cell r="F11">
            <v>211</v>
          </cell>
          <cell r="G11" t="str">
            <v>Jonah McCafferty</v>
          </cell>
          <cell r="H11" t="str">
            <v>Bracknell AC</v>
          </cell>
          <cell r="I11" t="str">
            <v>U17M</v>
          </cell>
        </row>
        <row r="12">
          <cell r="A12">
            <v>11</v>
          </cell>
          <cell r="B12" t="str">
            <v>Megan Shaw</v>
          </cell>
          <cell r="C12" t="str">
            <v>Windsor S E &amp; H</v>
          </cell>
          <cell r="D12" t="str">
            <v>JW</v>
          </cell>
          <cell r="F12">
            <v>213</v>
          </cell>
          <cell r="G12" t="str">
            <v>Duncan Mollison</v>
          </cell>
          <cell r="H12" t="str">
            <v>Oxford AC</v>
          </cell>
          <cell r="I12" t="str">
            <v>SM</v>
          </cell>
        </row>
        <row r="13">
          <cell r="A13">
            <v>12</v>
          </cell>
          <cell r="B13" t="str">
            <v>Lauren Watkins</v>
          </cell>
          <cell r="C13" t="str">
            <v>Bracknell AC</v>
          </cell>
          <cell r="D13" t="str">
            <v>U15G</v>
          </cell>
          <cell r="F13">
            <v>214</v>
          </cell>
          <cell r="G13" t="str">
            <v>Matthew Raynor</v>
          </cell>
          <cell r="H13" t="str">
            <v>Reading AC</v>
          </cell>
          <cell r="I13" t="str">
            <v>U17M</v>
          </cell>
        </row>
        <row r="14">
          <cell r="A14">
            <v>13</v>
          </cell>
          <cell r="B14" t="str">
            <v>Rebecca Watkins</v>
          </cell>
          <cell r="C14" t="str">
            <v>Bracknell AC</v>
          </cell>
          <cell r="D14" t="str">
            <v>JW</v>
          </cell>
          <cell r="F14">
            <v>215</v>
          </cell>
          <cell r="G14" t="str">
            <v>Dave Shields</v>
          </cell>
          <cell r="H14" t="str">
            <v>Reading AC</v>
          </cell>
          <cell r="I14" t="str">
            <v>SM</v>
          </cell>
        </row>
        <row r="15">
          <cell r="A15">
            <v>14</v>
          </cell>
          <cell r="B15" t="str">
            <v>Mia Benneyworth</v>
          </cell>
          <cell r="C15" t="str">
            <v>Bracknell AC</v>
          </cell>
          <cell r="D15" t="str">
            <v>U15G</v>
          </cell>
          <cell r="F15">
            <v>216</v>
          </cell>
          <cell r="G15" t="str">
            <v>Jamie Bonella-Duke</v>
          </cell>
          <cell r="H15" t="str">
            <v>Reading AC</v>
          </cell>
          <cell r="I15" t="str">
            <v>U17M</v>
          </cell>
        </row>
        <row r="16">
          <cell r="A16">
            <v>15</v>
          </cell>
          <cell r="B16" t="str">
            <v>Brogan McCafferty</v>
          </cell>
          <cell r="C16" t="str">
            <v>Cookham RC</v>
          </cell>
          <cell r="D16" t="str">
            <v>U15G</v>
          </cell>
          <cell r="F16">
            <v>217</v>
          </cell>
          <cell r="G16" t="str">
            <v>Hugo Domingos</v>
          </cell>
          <cell r="H16" t="str">
            <v>Reading AC</v>
          </cell>
          <cell r="I16" t="str">
            <v>U15B</v>
          </cell>
        </row>
        <row r="17">
          <cell r="A17">
            <v>16</v>
          </cell>
          <cell r="B17" t="str">
            <v>Abbie Sillett</v>
          </cell>
          <cell r="C17" t="str">
            <v>Bracknell AC</v>
          </cell>
          <cell r="D17" t="str">
            <v>U17W</v>
          </cell>
          <cell r="F17">
            <v>218</v>
          </cell>
          <cell r="G17" t="str">
            <v>Oliver Ford</v>
          </cell>
          <cell r="H17" t="str">
            <v>Team Kennet</v>
          </cell>
          <cell r="I17" t="str">
            <v>U15B</v>
          </cell>
        </row>
        <row r="18">
          <cell r="A18">
            <v>17</v>
          </cell>
          <cell r="B18" t="str">
            <v>Phoebe Hoaen</v>
          </cell>
          <cell r="C18" t="str">
            <v>Team Kennet</v>
          </cell>
          <cell r="D18" t="str">
            <v>U17W</v>
          </cell>
          <cell r="F18">
            <v>219</v>
          </cell>
          <cell r="G18" t="str">
            <v>Marcus Bailey</v>
          </cell>
          <cell r="H18" t="str">
            <v>Bracknell AC</v>
          </cell>
          <cell r="I18" t="str">
            <v>U17M</v>
          </cell>
        </row>
        <row r="19">
          <cell r="A19">
            <v>18</v>
          </cell>
          <cell r="B19" t="str">
            <v>Isabella Izod</v>
          </cell>
          <cell r="C19" t="str">
            <v>Bracknell AC</v>
          </cell>
          <cell r="D19" t="str">
            <v>U15G</v>
          </cell>
          <cell r="F19">
            <v>220</v>
          </cell>
          <cell r="G19" t="str">
            <v>Oliver Barrett</v>
          </cell>
          <cell r="H19" t="str">
            <v>Bracknell AC</v>
          </cell>
          <cell r="I19" t="str">
            <v>U15B</v>
          </cell>
        </row>
        <row r="20">
          <cell r="A20">
            <v>19</v>
          </cell>
          <cell r="B20" t="str">
            <v>Sandie Pohlman</v>
          </cell>
          <cell r="C20" t="str">
            <v>Cookham RC</v>
          </cell>
          <cell r="D20" t="str">
            <v>JW</v>
          </cell>
          <cell r="F20">
            <v>221</v>
          </cell>
          <cell r="G20" t="str">
            <v>Ben Hearsey</v>
          </cell>
          <cell r="H20" t="str">
            <v>Cookham RC</v>
          </cell>
          <cell r="I20" t="str">
            <v>U13B</v>
          </cell>
        </row>
        <row r="21">
          <cell r="A21">
            <v>20</v>
          </cell>
          <cell r="B21" t="str">
            <v>Lucy Rothwell</v>
          </cell>
          <cell r="C21" t="str">
            <v>Bracknell AC</v>
          </cell>
          <cell r="D21" t="str">
            <v>U17W</v>
          </cell>
          <cell r="F21">
            <v>222</v>
          </cell>
          <cell r="G21" t="str">
            <v>Jack Calliss</v>
          </cell>
          <cell r="H21" t="str">
            <v>Cookham RC</v>
          </cell>
          <cell r="I21" t="str">
            <v>U15B</v>
          </cell>
        </row>
        <row r="22">
          <cell r="A22">
            <v>21</v>
          </cell>
          <cell r="B22" t="str">
            <v>Ellie Gilder</v>
          </cell>
          <cell r="C22" t="str">
            <v>Reading AC</v>
          </cell>
          <cell r="D22" t="str">
            <v>U15G</v>
          </cell>
          <cell r="F22">
            <v>223</v>
          </cell>
          <cell r="G22" t="str">
            <v>Ben Dewar</v>
          </cell>
          <cell r="H22" t="str">
            <v>Windsor S E &amp; H</v>
          </cell>
          <cell r="I22" t="str">
            <v>U13B</v>
          </cell>
        </row>
        <row r="23">
          <cell r="A23">
            <v>22</v>
          </cell>
          <cell r="B23" t="str">
            <v>Zara Hogan</v>
          </cell>
          <cell r="C23" t="str">
            <v>Reading AC</v>
          </cell>
          <cell r="D23" t="str">
            <v>U15G</v>
          </cell>
          <cell r="F23">
            <v>224</v>
          </cell>
          <cell r="G23" t="str">
            <v>Oliver Gregory</v>
          </cell>
          <cell r="H23" t="str">
            <v>Team Kennet</v>
          </cell>
          <cell r="I23" t="str">
            <v>U15B</v>
          </cell>
        </row>
        <row r="24">
          <cell r="A24">
            <v>23</v>
          </cell>
          <cell r="B24" t="str">
            <v>Chante Williams</v>
          </cell>
          <cell r="C24" t="str">
            <v>Bracknell AC</v>
          </cell>
          <cell r="D24" t="str">
            <v>U17W</v>
          </cell>
          <cell r="F24">
            <v>225</v>
          </cell>
          <cell r="G24" t="str">
            <v>Sam Keys</v>
          </cell>
          <cell r="H24" t="str">
            <v>Reading AC</v>
          </cell>
          <cell r="I24" t="str">
            <v>U17M</v>
          </cell>
        </row>
        <row r="25">
          <cell r="A25">
            <v>24</v>
          </cell>
          <cell r="B25" t="str">
            <v>Charlotte Dewar</v>
          </cell>
          <cell r="C25" t="str">
            <v>Windsor S E &amp; H</v>
          </cell>
          <cell r="D25" t="str">
            <v>U15G</v>
          </cell>
          <cell r="F25">
            <v>226</v>
          </cell>
          <cell r="G25" t="str">
            <v>Jan Drzewiecki</v>
          </cell>
          <cell r="H25" t="str">
            <v>Bracknell AC</v>
          </cell>
          <cell r="I25" t="str">
            <v>SM</v>
          </cell>
        </row>
        <row r="26">
          <cell r="A26">
            <v>25</v>
          </cell>
          <cell r="B26" t="str">
            <v>Rosana Ercilla</v>
          </cell>
          <cell r="C26" t="str">
            <v>Reading AC</v>
          </cell>
          <cell r="D26" t="str">
            <v>U17W</v>
          </cell>
          <cell r="F26">
            <v>227</v>
          </cell>
          <cell r="G26" t="str">
            <v>George Ferguson</v>
          </cell>
          <cell r="H26" t="str">
            <v>Newbury AC</v>
          </cell>
          <cell r="I26" t="str">
            <v>U15B</v>
          </cell>
        </row>
        <row r="27">
          <cell r="A27">
            <v>26</v>
          </cell>
          <cell r="B27" t="str">
            <v>Olivia Michael</v>
          </cell>
          <cell r="C27" t="str">
            <v>Slough Junior AC</v>
          </cell>
          <cell r="D27" t="str">
            <v>U17W</v>
          </cell>
          <cell r="F27">
            <v>228</v>
          </cell>
          <cell r="G27" t="str">
            <v>Harrison Thorne</v>
          </cell>
          <cell r="H27" t="str">
            <v>Slough Junior AC</v>
          </cell>
          <cell r="I27" t="str">
            <v>U17M</v>
          </cell>
        </row>
        <row r="28">
          <cell r="A28">
            <v>27</v>
          </cell>
          <cell r="B28" t="str">
            <v>Scarlett O’Connor</v>
          </cell>
          <cell r="C28" t="str">
            <v>Newbury AC</v>
          </cell>
          <cell r="D28" t="str">
            <v>U15G</v>
          </cell>
          <cell r="F28">
            <v>229</v>
          </cell>
          <cell r="G28" t="str">
            <v>Harry Turner</v>
          </cell>
          <cell r="H28" t="str">
            <v>Cookham RC</v>
          </cell>
          <cell r="I28" t="str">
            <v>JM</v>
          </cell>
        </row>
        <row r="29">
          <cell r="A29">
            <v>28</v>
          </cell>
          <cell r="B29" t="str">
            <v>Trinity O’Connor</v>
          </cell>
          <cell r="C29" t="str">
            <v>Newbury AC</v>
          </cell>
          <cell r="D29" t="str">
            <v>U17W</v>
          </cell>
          <cell r="F29">
            <v>230</v>
          </cell>
          <cell r="G29" t="str">
            <v>Hector Daniel</v>
          </cell>
          <cell r="H29" t="str">
            <v>Bracknell AC</v>
          </cell>
          <cell r="I29" t="str">
            <v>U13B</v>
          </cell>
        </row>
        <row r="30">
          <cell r="A30">
            <v>29</v>
          </cell>
          <cell r="B30" t="str">
            <v>April Palmer</v>
          </cell>
          <cell r="C30" t="str">
            <v>Bracknell AC</v>
          </cell>
          <cell r="D30" t="str">
            <v>U13G</v>
          </cell>
          <cell r="F30">
            <v>231</v>
          </cell>
          <cell r="G30" t="str">
            <v>Torin Brooks</v>
          </cell>
          <cell r="H30" t="str">
            <v>Bracknell AC</v>
          </cell>
          <cell r="I30" t="str">
            <v>U15B</v>
          </cell>
        </row>
        <row r="31">
          <cell r="A31">
            <v>30</v>
          </cell>
          <cell r="B31" t="str">
            <v>Nyah Reddyhough</v>
          </cell>
          <cell r="C31" t="str">
            <v>Bracknell AC</v>
          </cell>
          <cell r="D31" t="str">
            <v>U15G</v>
          </cell>
          <cell r="F31">
            <v>232</v>
          </cell>
          <cell r="G31" t="str">
            <v>Raja Khan</v>
          </cell>
          <cell r="H31" t="str">
            <v>Maidenhead AC</v>
          </cell>
          <cell r="I31" t="str">
            <v>U17M</v>
          </cell>
        </row>
        <row r="32">
          <cell r="A32">
            <v>31</v>
          </cell>
          <cell r="B32" t="str">
            <v>Lara Croft</v>
          </cell>
          <cell r="C32" t="str">
            <v>Bracknell AC</v>
          </cell>
          <cell r="D32" t="str">
            <v>U17W</v>
          </cell>
          <cell r="F32">
            <v>233</v>
          </cell>
          <cell r="G32" t="str">
            <v>Alex Haydock-Wilson</v>
          </cell>
          <cell r="H32" t="str">
            <v>Windsor S E &amp; H</v>
          </cell>
          <cell r="I32" t="str">
            <v>JM</v>
          </cell>
        </row>
        <row r="33">
          <cell r="A33">
            <v>32</v>
          </cell>
          <cell r="B33" t="str">
            <v>Emily Macdonald</v>
          </cell>
          <cell r="C33" t="str">
            <v>Bracknell AC</v>
          </cell>
          <cell r="D33" t="str">
            <v>JW</v>
          </cell>
          <cell r="F33">
            <v>234</v>
          </cell>
          <cell r="G33" t="str">
            <v>Matthew Chidede</v>
          </cell>
          <cell r="H33" t="str">
            <v>Bracknell AC</v>
          </cell>
          <cell r="I33" t="str">
            <v>U15B</v>
          </cell>
        </row>
        <row r="34">
          <cell r="A34">
            <v>33</v>
          </cell>
          <cell r="B34" t="str">
            <v>Caitlin Stacey</v>
          </cell>
          <cell r="C34" t="str">
            <v>Reading AC</v>
          </cell>
          <cell r="D34" t="str">
            <v>JW</v>
          </cell>
          <cell r="F34">
            <v>235</v>
          </cell>
          <cell r="G34" t="str">
            <v>Matthew Knight</v>
          </cell>
          <cell r="H34" t="str">
            <v>Windsor S E &amp; H</v>
          </cell>
          <cell r="I34" t="str">
            <v>U15B</v>
          </cell>
        </row>
        <row r="35">
          <cell r="A35">
            <v>34</v>
          </cell>
          <cell r="B35" t="str">
            <v>Leah Runnacles</v>
          </cell>
          <cell r="C35" t="str">
            <v>Reading AC</v>
          </cell>
          <cell r="D35" t="str">
            <v>JW</v>
          </cell>
          <cell r="F35">
            <v>236</v>
          </cell>
          <cell r="G35" t="str">
            <v>Benjamin McCabe</v>
          </cell>
          <cell r="H35" t="str">
            <v>Reading AC</v>
          </cell>
          <cell r="I35" t="str">
            <v>U15B</v>
          </cell>
        </row>
        <row r="36">
          <cell r="A36">
            <v>35</v>
          </cell>
          <cell r="B36" t="str">
            <v>Izzy Fry</v>
          </cell>
          <cell r="C36" t="str">
            <v>Newbury AC</v>
          </cell>
          <cell r="D36" t="str">
            <v>JW</v>
          </cell>
          <cell r="F36">
            <v>237</v>
          </cell>
          <cell r="G36" t="str">
            <v>Elliot Tomkins</v>
          </cell>
          <cell r="H36" t="str">
            <v>Cookham RC</v>
          </cell>
          <cell r="I36" t="str">
            <v>U15B</v>
          </cell>
        </row>
        <row r="37">
          <cell r="A37">
            <v>36</v>
          </cell>
          <cell r="B37" t="str">
            <v>Martha Garner</v>
          </cell>
          <cell r="C37" t="str">
            <v>Cookham RC</v>
          </cell>
          <cell r="D37" t="str">
            <v>U15G</v>
          </cell>
          <cell r="F37">
            <v>238</v>
          </cell>
          <cell r="G37" t="str">
            <v>Bayley Campbell</v>
          </cell>
          <cell r="H37" t="str">
            <v>Windsor S E &amp; H</v>
          </cell>
          <cell r="I37" t="str">
            <v>JM</v>
          </cell>
        </row>
        <row r="38">
          <cell r="A38">
            <v>37</v>
          </cell>
          <cell r="B38" t="str">
            <v>Emily Spencer-Jones</v>
          </cell>
          <cell r="C38" t="str">
            <v>Bracknell AC</v>
          </cell>
          <cell r="D38" t="str">
            <v>JW</v>
          </cell>
          <cell r="F38">
            <v>239</v>
          </cell>
          <cell r="G38" t="str">
            <v>Oliver Hewitt</v>
          </cell>
          <cell r="H38" t="str">
            <v>Newbury AC</v>
          </cell>
          <cell r="I38" t="str">
            <v>JM</v>
          </cell>
        </row>
        <row r="39">
          <cell r="A39">
            <v>38</v>
          </cell>
          <cell r="B39" t="str">
            <v>Charlotte Harris</v>
          </cell>
          <cell r="C39" t="str">
            <v>Windsor S E &amp; H</v>
          </cell>
          <cell r="D39" t="str">
            <v>JW</v>
          </cell>
          <cell r="F39">
            <v>240</v>
          </cell>
          <cell r="G39" t="str">
            <v>Sam Green</v>
          </cell>
          <cell r="H39" t="str">
            <v>Bracknell AC</v>
          </cell>
          <cell r="I39" t="str">
            <v>U15B</v>
          </cell>
        </row>
        <row r="40">
          <cell r="A40">
            <v>39</v>
          </cell>
          <cell r="B40" t="str">
            <v>Siena Brancato</v>
          </cell>
          <cell r="C40" t="str">
            <v>Cookham RC</v>
          </cell>
          <cell r="D40" t="str">
            <v>U13G</v>
          </cell>
          <cell r="F40">
            <v>241</v>
          </cell>
          <cell r="G40" t="str">
            <v>Elio Babb</v>
          </cell>
          <cell r="H40" t="str">
            <v>Reading AC</v>
          </cell>
          <cell r="I40" t="str">
            <v>U15B</v>
          </cell>
        </row>
        <row r="41">
          <cell r="A41">
            <v>40</v>
          </cell>
          <cell r="B41" t="str">
            <v>Nathalie Camp</v>
          </cell>
          <cell r="C41" t="str">
            <v>Bracknell AC</v>
          </cell>
          <cell r="D41" t="str">
            <v>U15G</v>
          </cell>
          <cell r="F41">
            <v>242</v>
          </cell>
          <cell r="G41" t="str">
            <v>Frank McGrath</v>
          </cell>
          <cell r="H41" t="str">
            <v>Cookham RC</v>
          </cell>
          <cell r="I41" t="str">
            <v>U15B</v>
          </cell>
        </row>
        <row r="42">
          <cell r="A42">
            <v>41</v>
          </cell>
          <cell r="B42" t="str">
            <v>Lucy Chalmers</v>
          </cell>
          <cell r="C42" t="str">
            <v>Slough Junior AC</v>
          </cell>
          <cell r="D42" t="str">
            <v>U15G</v>
          </cell>
          <cell r="F42">
            <v>243</v>
          </cell>
          <cell r="G42" t="str">
            <v>Reuben Jones</v>
          </cell>
          <cell r="H42" t="str">
            <v>Reading AC</v>
          </cell>
          <cell r="I42" t="str">
            <v>U13B</v>
          </cell>
        </row>
        <row r="43">
          <cell r="A43">
            <v>42</v>
          </cell>
          <cell r="B43" t="str">
            <v>Maria Norville</v>
          </cell>
          <cell r="C43" t="str">
            <v>Reading Roadrunners</v>
          </cell>
          <cell r="D43" t="str">
            <v>SW</v>
          </cell>
          <cell r="F43">
            <v>244</v>
          </cell>
          <cell r="G43" t="str">
            <v>Luke Batup</v>
          </cell>
          <cell r="H43" t="str">
            <v>Bracknell AC</v>
          </cell>
          <cell r="I43" t="str">
            <v>SM</v>
          </cell>
        </row>
        <row r="44">
          <cell r="A44">
            <v>43</v>
          </cell>
          <cell r="B44" t="str">
            <v>Abigail Baines</v>
          </cell>
          <cell r="C44" t="str">
            <v>Bracknell AC</v>
          </cell>
          <cell r="D44" t="str">
            <v>U15G</v>
          </cell>
          <cell r="F44">
            <v>245</v>
          </cell>
          <cell r="G44" t="str">
            <v>Oliver Joint</v>
          </cell>
          <cell r="H44" t="str">
            <v>Bracknell AC</v>
          </cell>
          <cell r="I44" t="str">
            <v>U17M</v>
          </cell>
        </row>
        <row r="45">
          <cell r="A45">
            <v>44</v>
          </cell>
          <cell r="B45" t="str">
            <v>Charlotte Johnson</v>
          </cell>
          <cell r="C45" t="str">
            <v>Bracknell AC</v>
          </cell>
          <cell r="D45" t="str">
            <v>U17W</v>
          </cell>
          <cell r="F45">
            <v>246</v>
          </cell>
          <cell r="G45" t="str">
            <v>Matthew Jones</v>
          </cell>
          <cell r="H45" t="str">
            <v>Team Kennet</v>
          </cell>
          <cell r="I45" t="str">
            <v>U15B</v>
          </cell>
        </row>
        <row r="46">
          <cell r="A46">
            <v>45</v>
          </cell>
          <cell r="B46" t="str">
            <v>Aimee Dickson</v>
          </cell>
          <cell r="C46" t="str">
            <v>Team Kennet</v>
          </cell>
          <cell r="D46" t="str">
            <v>U13G</v>
          </cell>
          <cell r="F46">
            <v>247</v>
          </cell>
          <cell r="G46" t="str">
            <v>Matt Buckner</v>
          </cell>
          <cell r="H46" t="str">
            <v>Bracknell AC</v>
          </cell>
          <cell r="I46" t="str">
            <v>JM</v>
          </cell>
        </row>
        <row r="47">
          <cell r="A47">
            <v>46</v>
          </cell>
          <cell r="B47" t="str">
            <v>Fatou Gaye</v>
          </cell>
          <cell r="C47" t="str">
            <v>Reading AC</v>
          </cell>
          <cell r="D47" t="str">
            <v>U15G</v>
          </cell>
          <cell r="F47">
            <v>248</v>
          </cell>
          <cell r="G47" t="str">
            <v>Oliver Carroll</v>
          </cell>
          <cell r="H47" t="str">
            <v>Windsor S E &amp; H</v>
          </cell>
          <cell r="I47" t="str">
            <v>SM</v>
          </cell>
        </row>
        <row r="48">
          <cell r="A48">
            <v>47</v>
          </cell>
          <cell r="B48" t="str">
            <v>Kitty Mair</v>
          </cell>
          <cell r="C48" t="str">
            <v>Bracknell AC</v>
          </cell>
          <cell r="D48" t="str">
            <v>U15G</v>
          </cell>
          <cell r="F48">
            <v>249</v>
          </cell>
          <cell r="G48" t="str">
            <v>Aidan Marshall</v>
          </cell>
          <cell r="H48" t="str">
            <v>Reading AC</v>
          </cell>
          <cell r="I48" t="str">
            <v>U13B</v>
          </cell>
        </row>
        <row r="49">
          <cell r="A49">
            <v>48</v>
          </cell>
          <cell r="B49" t="str">
            <v>Susannah Mair</v>
          </cell>
          <cell r="C49" t="str">
            <v>Bracknell AC</v>
          </cell>
          <cell r="D49" t="str">
            <v>U17W</v>
          </cell>
          <cell r="F49">
            <v>250</v>
          </cell>
          <cell r="G49" t="str">
            <v>Kevin Snelling</v>
          </cell>
          <cell r="H49" t="str">
            <v>Windsor S E &amp; H</v>
          </cell>
          <cell r="I49" t="str">
            <v>SM</v>
          </cell>
        </row>
        <row r="50">
          <cell r="A50">
            <v>49</v>
          </cell>
          <cell r="B50" t="str">
            <v>Sinead Marshall</v>
          </cell>
          <cell r="C50" t="str">
            <v>Reading AC</v>
          </cell>
          <cell r="D50" t="str">
            <v>U17W</v>
          </cell>
          <cell r="F50">
            <v>251</v>
          </cell>
          <cell r="G50" t="str">
            <v>Joe Carless</v>
          </cell>
          <cell r="H50" t="str">
            <v>Bracknell AC</v>
          </cell>
          <cell r="I50" t="str">
            <v>U17M</v>
          </cell>
        </row>
        <row r="51">
          <cell r="A51">
            <v>50</v>
          </cell>
          <cell r="B51" t="str">
            <v>Amelia Walsh</v>
          </cell>
          <cell r="C51" t="str">
            <v>Reading AC</v>
          </cell>
          <cell r="D51" t="str">
            <v>U15G</v>
          </cell>
          <cell r="F51">
            <v>252</v>
          </cell>
          <cell r="G51" t="str">
            <v>Frank Cotter</v>
          </cell>
          <cell r="H51" t="str">
            <v>Bracknell AC</v>
          </cell>
          <cell r="I51" t="str">
            <v>U17M</v>
          </cell>
        </row>
        <row r="52">
          <cell r="A52">
            <v>51</v>
          </cell>
          <cell r="B52" t="str">
            <v>Hope Boraman</v>
          </cell>
          <cell r="C52" t="str">
            <v>Bracknell AC</v>
          </cell>
          <cell r="D52" t="str">
            <v>U17W</v>
          </cell>
          <cell r="F52">
            <v>253</v>
          </cell>
          <cell r="G52" t="str">
            <v>Chester Shen</v>
          </cell>
          <cell r="H52" t="str">
            <v>Maidenhead AC</v>
          </cell>
          <cell r="I52" t="str">
            <v>U15B</v>
          </cell>
        </row>
        <row r="53">
          <cell r="A53">
            <v>52</v>
          </cell>
          <cell r="B53" t="str">
            <v>Maddison Grandin</v>
          </cell>
          <cell r="C53" t="str">
            <v>Bracknell AC</v>
          </cell>
          <cell r="D53" t="str">
            <v>U15G</v>
          </cell>
          <cell r="F53">
            <v>254</v>
          </cell>
          <cell r="G53" t="str">
            <v>Moses Tonade</v>
          </cell>
          <cell r="H53" t="str">
            <v>Bracknell AC</v>
          </cell>
          <cell r="I53" t="str">
            <v>JM</v>
          </cell>
        </row>
        <row r="54">
          <cell r="A54">
            <v>53</v>
          </cell>
          <cell r="B54" t="str">
            <v>Matilda Robinson</v>
          </cell>
          <cell r="C54" t="str">
            <v>Bracknell AC</v>
          </cell>
          <cell r="D54" t="str">
            <v>U17W</v>
          </cell>
          <cell r="F54">
            <v>255</v>
          </cell>
          <cell r="G54" t="str">
            <v>Robbie Wilde</v>
          </cell>
          <cell r="H54" t="str">
            <v>Bracknell AC</v>
          </cell>
          <cell r="I54" t="str">
            <v>JM</v>
          </cell>
        </row>
        <row r="55">
          <cell r="A55">
            <v>54</v>
          </cell>
          <cell r="B55" t="str">
            <v>Chloe Eames</v>
          </cell>
          <cell r="C55" t="str">
            <v>Reading AC</v>
          </cell>
          <cell r="D55" t="str">
            <v>U17W</v>
          </cell>
          <cell r="F55">
            <v>256</v>
          </cell>
          <cell r="G55" t="str">
            <v>Mark Apsey</v>
          </cell>
          <cell r="H55" t="str">
            <v>Reading Roadrunners</v>
          </cell>
          <cell r="I55" t="str">
            <v>SM</v>
          </cell>
        </row>
        <row r="56">
          <cell r="A56">
            <v>55</v>
          </cell>
          <cell r="B56" t="str">
            <v>Nicole Law</v>
          </cell>
          <cell r="C56" t="str">
            <v>Bracknell AC</v>
          </cell>
          <cell r="D56" t="str">
            <v>U17W</v>
          </cell>
          <cell r="F56">
            <v>257</v>
          </cell>
          <cell r="G56" t="str">
            <v>Stuart Bladon</v>
          </cell>
          <cell r="H56" t="str">
            <v>Team Kennet</v>
          </cell>
          <cell r="I56" t="str">
            <v>U17M</v>
          </cell>
        </row>
        <row r="57">
          <cell r="A57">
            <v>56</v>
          </cell>
          <cell r="B57" t="str">
            <v>Charlotte Payne</v>
          </cell>
          <cell r="C57" t="str">
            <v>Newbury AC</v>
          </cell>
          <cell r="D57" t="str">
            <v>U17W</v>
          </cell>
          <cell r="F57">
            <v>258</v>
          </cell>
          <cell r="G57" t="str">
            <v>Oliver Craggs</v>
          </cell>
          <cell r="H57" t="str">
            <v>Reading AC</v>
          </cell>
          <cell r="I57" t="str">
            <v>U15B</v>
          </cell>
        </row>
        <row r="58">
          <cell r="A58">
            <v>57</v>
          </cell>
          <cell r="B58" t="str">
            <v>Charlotte West</v>
          </cell>
          <cell r="C58" t="str">
            <v>Reading AC</v>
          </cell>
          <cell r="D58" t="str">
            <v>JW</v>
          </cell>
          <cell r="F58">
            <v>259</v>
          </cell>
          <cell r="G58" t="str">
            <v>Sammy Ball</v>
          </cell>
          <cell r="H58" t="str">
            <v>Reading AC</v>
          </cell>
          <cell r="I58" t="str">
            <v>U15B</v>
          </cell>
        </row>
        <row r="59">
          <cell r="A59">
            <v>58</v>
          </cell>
          <cell r="B59" t="str">
            <v>Abbie Jones</v>
          </cell>
          <cell r="C59" t="str">
            <v>Maidenhead AC</v>
          </cell>
          <cell r="D59" t="str">
            <v>U17W</v>
          </cell>
          <cell r="F59">
            <v>260</v>
          </cell>
          <cell r="G59" t="str">
            <v>Jack Hatton</v>
          </cell>
          <cell r="H59" t="str">
            <v>Thames Valley Harriers</v>
          </cell>
          <cell r="I59" t="str">
            <v>SM</v>
          </cell>
        </row>
        <row r="60">
          <cell r="A60">
            <v>59</v>
          </cell>
          <cell r="B60" t="str">
            <v>Amber-Leigh Hall</v>
          </cell>
          <cell r="C60" t="str">
            <v>Windsor S E &amp; H</v>
          </cell>
          <cell r="D60" t="str">
            <v>SW</v>
          </cell>
          <cell r="F60">
            <v>261</v>
          </cell>
          <cell r="G60" t="str">
            <v>Charlie Orbell</v>
          </cell>
          <cell r="H60" t="str">
            <v>Reading AC</v>
          </cell>
          <cell r="I60" t="str">
            <v>U15B</v>
          </cell>
        </row>
        <row r="61">
          <cell r="A61">
            <v>60</v>
          </cell>
          <cell r="B61" t="str">
            <v>Nadia Ivanova</v>
          </cell>
          <cell r="C61" t="str">
            <v>Bracknell AC</v>
          </cell>
          <cell r="D61" t="str">
            <v>U17W</v>
          </cell>
          <cell r="F61">
            <v>262</v>
          </cell>
          <cell r="G61" t="str">
            <v>Connor Law</v>
          </cell>
          <cell r="H61" t="str">
            <v>Bracknell AC</v>
          </cell>
          <cell r="I61" t="str">
            <v>U15B</v>
          </cell>
        </row>
        <row r="62">
          <cell r="A62">
            <v>61</v>
          </cell>
          <cell r="B62" t="str">
            <v>Freya Willcox</v>
          </cell>
          <cell r="C62" t="str">
            <v>Windsor S E &amp; H</v>
          </cell>
          <cell r="D62" t="str">
            <v>U13G</v>
          </cell>
          <cell r="F62">
            <v>263</v>
          </cell>
          <cell r="G62" t="str">
            <v>Oliver Hall</v>
          </cell>
          <cell r="H62" t="str">
            <v>Bracknell AC</v>
          </cell>
          <cell r="I62" t="str">
            <v>U17M</v>
          </cell>
        </row>
        <row r="63">
          <cell r="A63">
            <v>62</v>
          </cell>
          <cell r="B63" t="str">
            <v>Emily Helsby</v>
          </cell>
          <cell r="C63" t="str">
            <v>Windsor S E &amp; H</v>
          </cell>
          <cell r="D63" t="str">
            <v>U17W</v>
          </cell>
          <cell r="F63">
            <v>264</v>
          </cell>
          <cell r="G63" t="str">
            <v>Eddie Steveni</v>
          </cell>
          <cell r="H63" t="str">
            <v>Reading AC</v>
          </cell>
          <cell r="I63" t="str">
            <v>JM</v>
          </cell>
        </row>
        <row r="64">
          <cell r="A64">
            <v>63</v>
          </cell>
          <cell r="B64" t="str">
            <v>Amy Holder</v>
          </cell>
          <cell r="C64" t="str">
            <v>Windsor S E &amp; H</v>
          </cell>
          <cell r="D64" t="str">
            <v>SW</v>
          </cell>
          <cell r="F64">
            <v>265</v>
          </cell>
          <cell r="G64" t="str">
            <v>Sam Helsby</v>
          </cell>
          <cell r="H64" t="str">
            <v>Windsor S E &amp; H</v>
          </cell>
          <cell r="I64" t="str">
            <v>U15B</v>
          </cell>
        </row>
        <row r="65">
          <cell r="A65">
            <v>64</v>
          </cell>
          <cell r="B65" t="str">
            <v>Michaela Whitton</v>
          </cell>
          <cell r="C65" t="str">
            <v>Reading AC</v>
          </cell>
          <cell r="D65" t="str">
            <v>SW</v>
          </cell>
          <cell r="F65">
            <v>266</v>
          </cell>
          <cell r="G65" t="str">
            <v>Reuben Henry-Daire</v>
          </cell>
          <cell r="H65" t="str">
            <v>Reading AC</v>
          </cell>
          <cell r="I65" t="str">
            <v>U15B</v>
          </cell>
        </row>
        <row r="66">
          <cell r="A66">
            <v>65</v>
          </cell>
          <cell r="B66" t="str">
            <v>Harriet Jones</v>
          </cell>
          <cell r="C66" t="str">
            <v>Windsor S E &amp; H</v>
          </cell>
          <cell r="D66" t="str">
            <v>SW</v>
          </cell>
          <cell r="F66">
            <v>267</v>
          </cell>
          <cell r="G66" t="str">
            <v>Adam Ulhaq</v>
          </cell>
          <cell r="H66" t="str">
            <v>Maidenhead AC</v>
          </cell>
          <cell r="I66" t="str">
            <v>U15B</v>
          </cell>
        </row>
        <row r="67">
          <cell r="A67">
            <v>66</v>
          </cell>
          <cell r="B67" t="str">
            <v>Abby Goodman</v>
          </cell>
          <cell r="C67" t="str">
            <v>Bracknell AC</v>
          </cell>
          <cell r="D67" t="str">
            <v>U13G</v>
          </cell>
          <cell r="F67">
            <v>268</v>
          </cell>
          <cell r="G67" t="str">
            <v>James Shefford</v>
          </cell>
          <cell r="H67" t="str">
            <v>Bracknell AC</v>
          </cell>
          <cell r="I67" t="str">
            <v>U17M</v>
          </cell>
        </row>
        <row r="68">
          <cell r="A68">
            <v>67</v>
          </cell>
          <cell r="B68" t="str">
            <v>Imogen Tattersall</v>
          </cell>
          <cell r="C68" t="str">
            <v>Windsor S E &amp; H</v>
          </cell>
          <cell r="D68" t="str">
            <v>U15G</v>
          </cell>
          <cell r="F68">
            <v>269</v>
          </cell>
          <cell r="G68" t="str">
            <v>Joshua Alexander</v>
          </cell>
          <cell r="H68" t="str">
            <v>Bracknell AC</v>
          </cell>
          <cell r="I68" t="str">
            <v>U15B</v>
          </cell>
        </row>
        <row r="69">
          <cell r="A69">
            <v>68</v>
          </cell>
          <cell r="B69" t="str">
            <v>Lucia Fimia</v>
          </cell>
          <cell r="C69" t="str">
            <v>Maidenhead AC</v>
          </cell>
          <cell r="D69" t="str">
            <v>U15G</v>
          </cell>
          <cell r="F69">
            <v>270</v>
          </cell>
          <cell r="G69" t="str">
            <v>James Gardner</v>
          </cell>
          <cell r="H69" t="str">
            <v>Bracknell AC</v>
          </cell>
          <cell r="I69" t="str">
            <v>U17M</v>
          </cell>
        </row>
        <row r="70">
          <cell r="A70">
            <v>69</v>
          </cell>
          <cell r="B70" t="str">
            <v>Danielle Purslow</v>
          </cell>
          <cell r="C70" t="str">
            <v>Maidenhead AC</v>
          </cell>
          <cell r="D70" t="str">
            <v>JW</v>
          </cell>
          <cell r="F70">
            <v>271</v>
          </cell>
          <cell r="G70" t="str">
            <v>Phil Marshall</v>
          </cell>
          <cell r="H70" t="str">
            <v>Newbury AC</v>
          </cell>
          <cell r="I70" t="str">
            <v>SM</v>
          </cell>
        </row>
        <row r="71">
          <cell r="A71">
            <v>70</v>
          </cell>
          <cell r="B71" t="str">
            <v>Melina Stark</v>
          </cell>
          <cell r="C71" t="str">
            <v>Bracknell AC</v>
          </cell>
          <cell r="D71" t="str">
            <v>U15G</v>
          </cell>
          <cell r="F71">
            <v>272</v>
          </cell>
          <cell r="G71" t="str">
            <v>Tom Rickards</v>
          </cell>
          <cell r="H71" t="str">
            <v>Reading AC</v>
          </cell>
          <cell r="I71" t="str">
            <v>U17M</v>
          </cell>
        </row>
        <row r="72">
          <cell r="A72">
            <v>71</v>
          </cell>
          <cell r="B72" t="str">
            <v>Manisha Dave</v>
          </cell>
          <cell r="C72" t="str">
            <v>Bracknell AC</v>
          </cell>
          <cell r="D72" t="str">
            <v>U15G</v>
          </cell>
          <cell r="F72">
            <v>273</v>
          </cell>
          <cell r="G72" t="str">
            <v>Joseph Cox</v>
          </cell>
          <cell r="H72" t="str">
            <v>Reading AC</v>
          </cell>
          <cell r="I72" t="str">
            <v>U17M</v>
          </cell>
        </row>
        <row r="73">
          <cell r="A73">
            <v>72</v>
          </cell>
          <cell r="B73" t="str">
            <v>Jessica Franklin</v>
          </cell>
          <cell r="C73" t="str">
            <v>Newbury AC</v>
          </cell>
          <cell r="D73" t="str">
            <v>SW</v>
          </cell>
          <cell r="F73">
            <v>274</v>
          </cell>
          <cell r="G73" t="str">
            <v>Peter Marlow</v>
          </cell>
          <cell r="H73" t="str">
            <v>Bracknell AC</v>
          </cell>
          <cell r="I73" t="str">
            <v>SM</v>
          </cell>
        </row>
        <row r="74">
          <cell r="A74">
            <v>73</v>
          </cell>
          <cell r="B74" t="str">
            <v>Jodie Smith</v>
          </cell>
          <cell r="C74" t="str">
            <v>Windsor S E &amp; H</v>
          </cell>
          <cell r="D74" t="str">
            <v>U17W</v>
          </cell>
          <cell r="F74">
            <v>275</v>
          </cell>
          <cell r="G74" t="str">
            <v>Lionel Owona</v>
          </cell>
          <cell r="H74" t="str">
            <v>Windsor S E &amp; H</v>
          </cell>
          <cell r="I74" t="str">
            <v>U17M</v>
          </cell>
        </row>
        <row r="75">
          <cell r="A75">
            <v>74</v>
          </cell>
          <cell r="B75" t="str">
            <v>Naomi Sutton</v>
          </cell>
          <cell r="C75" t="str">
            <v>Reading AC</v>
          </cell>
          <cell r="D75" t="str">
            <v>U15G</v>
          </cell>
          <cell r="F75">
            <v>276</v>
          </cell>
          <cell r="G75" t="str">
            <v>Arturo Martinez de Murguia</v>
          </cell>
          <cell r="H75" t="str">
            <v>Reading AC</v>
          </cell>
          <cell r="I75" t="str">
            <v>SM</v>
          </cell>
        </row>
        <row r="76">
          <cell r="A76">
            <v>75</v>
          </cell>
          <cell r="B76" t="str">
            <v>Molly Bates</v>
          </cell>
          <cell r="C76" t="str">
            <v>Reading AC</v>
          </cell>
          <cell r="D76" t="str">
            <v>JW</v>
          </cell>
          <cell r="F76">
            <v>277</v>
          </cell>
          <cell r="G76" t="str">
            <v>Richard King</v>
          </cell>
          <cell r="H76" t="str">
            <v>Windsor S E &amp; H</v>
          </cell>
          <cell r="I76" t="str">
            <v>JM</v>
          </cell>
        </row>
        <row r="77">
          <cell r="A77">
            <v>76</v>
          </cell>
          <cell r="B77" t="str">
            <v>Emma Downie</v>
          </cell>
          <cell r="C77" t="str">
            <v>Newbury AC</v>
          </cell>
          <cell r="D77" t="str">
            <v>U17W</v>
          </cell>
          <cell r="F77">
            <v>278</v>
          </cell>
          <cell r="G77" t="str">
            <v>Samuel Lindsey-Halls</v>
          </cell>
          <cell r="H77" t="str">
            <v>Reading AC</v>
          </cell>
          <cell r="I77" t="str">
            <v>U13B</v>
          </cell>
        </row>
        <row r="78">
          <cell r="A78">
            <v>77</v>
          </cell>
          <cell r="B78" t="str">
            <v>Ella Newman</v>
          </cell>
          <cell r="C78" t="str">
            <v>Reading AC</v>
          </cell>
          <cell r="D78" t="str">
            <v>U13G</v>
          </cell>
          <cell r="F78">
            <v>279</v>
          </cell>
          <cell r="G78" t="str">
            <v>Dylan Madden</v>
          </cell>
          <cell r="H78" t="str">
            <v>Reading AC</v>
          </cell>
          <cell r="I78" t="str">
            <v>U13B</v>
          </cell>
        </row>
        <row r="79">
          <cell r="A79">
            <v>78</v>
          </cell>
          <cell r="B79" t="str">
            <v>Jemima Ridley</v>
          </cell>
          <cell r="C79" t="str">
            <v>Cookham RC</v>
          </cell>
          <cell r="D79" t="str">
            <v>U15G</v>
          </cell>
          <cell r="F79">
            <v>280</v>
          </cell>
          <cell r="G79" t="str">
            <v>James Miller</v>
          </cell>
          <cell r="H79" t="str">
            <v>Bracknell AC</v>
          </cell>
          <cell r="I79" t="str">
            <v>U17M</v>
          </cell>
        </row>
        <row r="80">
          <cell r="A80">
            <v>79</v>
          </cell>
          <cell r="B80" t="str">
            <v>Georgia Walton</v>
          </cell>
          <cell r="C80" t="str">
            <v>Reading AC</v>
          </cell>
          <cell r="D80" t="str">
            <v>SW</v>
          </cell>
          <cell r="F80">
            <v>281</v>
          </cell>
          <cell r="G80" t="str">
            <v>Adam Sfendla</v>
          </cell>
          <cell r="H80" t="str">
            <v>Windsor S E &amp; H</v>
          </cell>
          <cell r="I80" t="str">
            <v>U13B</v>
          </cell>
        </row>
        <row r="81">
          <cell r="A81">
            <v>80</v>
          </cell>
          <cell r="B81" t="str">
            <v>Lucy Wells</v>
          </cell>
          <cell r="C81" t="str">
            <v>Bracknell AC</v>
          </cell>
          <cell r="D81" t="str">
            <v>U17W</v>
          </cell>
          <cell r="F81">
            <v>282</v>
          </cell>
          <cell r="G81" t="str">
            <v>Joshua Zeller</v>
          </cell>
          <cell r="H81" t="str">
            <v>Bracknell AC</v>
          </cell>
          <cell r="I81" t="str">
            <v>JM</v>
          </cell>
        </row>
        <row r="82">
          <cell r="A82">
            <v>81</v>
          </cell>
          <cell r="B82" t="str">
            <v>Oona Gibbons</v>
          </cell>
          <cell r="C82" t="str">
            <v>Windsor S E &amp; H</v>
          </cell>
          <cell r="D82" t="str">
            <v>U13G</v>
          </cell>
          <cell r="F82">
            <v>283</v>
          </cell>
          <cell r="G82" t="str">
            <v>Aaron Richardson</v>
          </cell>
          <cell r="H82" t="str">
            <v>Windsor S E &amp; H</v>
          </cell>
          <cell r="I82" t="str">
            <v>SM</v>
          </cell>
        </row>
        <row r="83">
          <cell r="A83">
            <v>82</v>
          </cell>
          <cell r="B83" t="str">
            <v>Denise Spencer</v>
          </cell>
          <cell r="C83" t="str">
            <v>Bracknell AC</v>
          </cell>
          <cell r="D83" t="str">
            <v>U13G</v>
          </cell>
          <cell r="F83">
            <v>284</v>
          </cell>
          <cell r="G83" t="str">
            <v>Oliver Bazin</v>
          </cell>
          <cell r="H83" t="str">
            <v>Team Kennet</v>
          </cell>
          <cell r="I83" t="str">
            <v>U17M</v>
          </cell>
        </row>
        <row r="84">
          <cell r="A84">
            <v>83</v>
          </cell>
          <cell r="B84" t="str">
            <v>Molly Staunton</v>
          </cell>
          <cell r="C84" t="str">
            <v>Windsor S E &amp; H</v>
          </cell>
          <cell r="D84" t="str">
            <v>U13G</v>
          </cell>
          <cell r="F84">
            <v>285</v>
          </cell>
          <cell r="G84" t="str">
            <v>Nick Holdsworth</v>
          </cell>
          <cell r="H84" t="str">
            <v>Cookham RC</v>
          </cell>
          <cell r="I84" t="str">
            <v>U15B</v>
          </cell>
        </row>
        <row r="85">
          <cell r="A85">
            <v>84</v>
          </cell>
          <cell r="B85" t="str">
            <v>Izzy Beard</v>
          </cell>
          <cell r="C85" t="str">
            <v>Reading AC</v>
          </cell>
          <cell r="D85" t="str">
            <v>U13G</v>
          </cell>
          <cell r="F85">
            <v>286</v>
          </cell>
          <cell r="G85" t="str">
            <v>Oliver Moor</v>
          </cell>
          <cell r="H85" t="str">
            <v>Reading AC</v>
          </cell>
          <cell r="I85" t="str">
            <v>U17M</v>
          </cell>
        </row>
        <row r="86">
          <cell r="A86">
            <v>85</v>
          </cell>
          <cell r="B86" t="str">
            <v>Liliana Burn</v>
          </cell>
          <cell r="C86" t="str">
            <v>Windsor S E &amp; H</v>
          </cell>
          <cell r="D86" t="str">
            <v>U15G</v>
          </cell>
          <cell r="F86">
            <v>287</v>
          </cell>
          <cell r="G86" t="str">
            <v>Hal Rust-D'Eye</v>
          </cell>
          <cell r="H86" t="str">
            <v>Reading AC</v>
          </cell>
          <cell r="I86" t="str">
            <v>U13B</v>
          </cell>
        </row>
        <row r="87">
          <cell r="A87">
            <v>86</v>
          </cell>
          <cell r="B87" t="str">
            <v>Emilia Clark</v>
          </cell>
          <cell r="C87" t="str">
            <v>Reading AC</v>
          </cell>
          <cell r="D87" t="str">
            <v>U13G</v>
          </cell>
          <cell r="F87">
            <v>288</v>
          </cell>
          <cell r="G87" t="str">
            <v>Samuel Challis</v>
          </cell>
          <cell r="H87" t="str">
            <v>Windsor S E &amp; H</v>
          </cell>
          <cell r="I87" t="str">
            <v>JM</v>
          </cell>
        </row>
        <row r="88">
          <cell r="A88">
            <v>87</v>
          </cell>
          <cell r="B88" t="str">
            <v>Jemima Davies</v>
          </cell>
          <cell r="C88" t="str">
            <v>Bracknell AC</v>
          </cell>
          <cell r="D88" t="str">
            <v>U15G</v>
          </cell>
          <cell r="F88">
            <v>289</v>
          </cell>
          <cell r="G88" t="str">
            <v>Nafay Khan</v>
          </cell>
          <cell r="H88" t="str">
            <v>Windsor S E &amp; H</v>
          </cell>
          <cell r="I88" t="str">
            <v>U15B</v>
          </cell>
        </row>
        <row r="89">
          <cell r="A89">
            <v>88</v>
          </cell>
          <cell r="B89" t="str">
            <v>Eleanor Pickford</v>
          </cell>
          <cell r="C89" t="str">
            <v>Reading AC</v>
          </cell>
          <cell r="D89" t="str">
            <v>U17W</v>
          </cell>
          <cell r="F89">
            <v>290</v>
          </cell>
          <cell r="G89" t="str">
            <v>Luke Angell</v>
          </cell>
          <cell r="H89" t="str">
            <v>Team Kennet</v>
          </cell>
          <cell r="I89" t="str">
            <v>SM</v>
          </cell>
        </row>
        <row r="90">
          <cell r="A90">
            <v>89</v>
          </cell>
          <cell r="B90" t="str">
            <v>Elizabeth Ryan</v>
          </cell>
          <cell r="C90" t="str">
            <v>Reading AC</v>
          </cell>
          <cell r="D90" t="str">
            <v>U13G</v>
          </cell>
          <cell r="F90">
            <v>291</v>
          </cell>
          <cell r="G90" t="str">
            <v>Reuben Anthony-Deyemo</v>
          </cell>
          <cell r="H90" t="str">
            <v>Reading AC</v>
          </cell>
          <cell r="I90" t="str">
            <v>U13B</v>
          </cell>
        </row>
        <row r="91">
          <cell r="A91">
            <v>90</v>
          </cell>
          <cell r="B91" t="str">
            <v>Susan Francis</v>
          </cell>
          <cell r="C91" t="str">
            <v>Reading AC</v>
          </cell>
          <cell r="D91" t="str">
            <v>SW</v>
          </cell>
          <cell r="F91">
            <v>292</v>
          </cell>
          <cell r="G91" t="str">
            <v>Michael Hall</v>
          </cell>
          <cell r="H91" t="str">
            <v>Wycombe Phoenix Harriers</v>
          </cell>
          <cell r="I91" t="str">
            <v>U17M</v>
          </cell>
        </row>
        <row r="92">
          <cell r="A92">
            <v>91</v>
          </cell>
          <cell r="B92" t="str">
            <v>Lucy James</v>
          </cell>
          <cell r="C92" t="str">
            <v>Bracknell AC</v>
          </cell>
          <cell r="D92" t="str">
            <v>U15G</v>
          </cell>
          <cell r="F92">
            <v>293</v>
          </cell>
          <cell r="G92" t="str">
            <v>Zain Kothari</v>
          </cell>
          <cell r="H92" t="str">
            <v>Windsor S E &amp; H</v>
          </cell>
          <cell r="I92" t="str">
            <v>U17M</v>
          </cell>
        </row>
        <row r="93">
          <cell r="A93">
            <v>92</v>
          </cell>
          <cell r="B93" t="str">
            <v>Sophie Kirk</v>
          </cell>
          <cell r="C93" t="str">
            <v>Reading AC</v>
          </cell>
          <cell r="D93" t="str">
            <v>U13G</v>
          </cell>
          <cell r="F93">
            <v>294</v>
          </cell>
          <cell r="G93" t="str">
            <v>Ciaran Murtagh</v>
          </cell>
          <cell r="H93" t="str">
            <v>Reading AC</v>
          </cell>
          <cell r="I93" t="str">
            <v>U15B</v>
          </cell>
        </row>
        <row r="94">
          <cell r="A94">
            <v>93</v>
          </cell>
          <cell r="B94" t="str">
            <v>Olivia Phelps</v>
          </cell>
          <cell r="C94" t="str">
            <v>Maidenhead AC</v>
          </cell>
          <cell r="D94" t="str">
            <v>U17W</v>
          </cell>
          <cell r="F94">
            <v>295</v>
          </cell>
          <cell r="G94" t="str">
            <v>Max Young</v>
          </cell>
          <cell r="H94" t="str">
            <v>Reading AC</v>
          </cell>
          <cell r="I94" t="str">
            <v>U17M</v>
          </cell>
        </row>
        <row r="95">
          <cell r="A95">
            <v>94</v>
          </cell>
          <cell r="B95" t="str">
            <v>Amy Sinclair</v>
          </cell>
          <cell r="C95" t="str">
            <v>Bracknell AC</v>
          </cell>
          <cell r="D95" t="str">
            <v>U13G</v>
          </cell>
          <cell r="F95">
            <v>296</v>
          </cell>
          <cell r="G95" t="str">
            <v>Billy Cain</v>
          </cell>
          <cell r="H95" t="str">
            <v>Reading AC</v>
          </cell>
          <cell r="I95" t="str">
            <v>U13B</v>
          </cell>
        </row>
        <row r="96">
          <cell r="A96">
            <v>95</v>
          </cell>
          <cell r="B96" t="str">
            <v>Emily Whybrow</v>
          </cell>
          <cell r="C96" t="str">
            <v>Reading AC</v>
          </cell>
          <cell r="D96" t="str">
            <v>U17W</v>
          </cell>
          <cell r="F96">
            <v>297</v>
          </cell>
          <cell r="G96" t="str">
            <v>Ben Carpenter</v>
          </cell>
          <cell r="H96" t="str">
            <v>Aldershot F &amp; D</v>
          </cell>
          <cell r="I96" t="str">
            <v>U17M</v>
          </cell>
        </row>
        <row r="97">
          <cell r="A97">
            <v>96</v>
          </cell>
          <cell r="B97" t="str">
            <v>Imogen Wilson</v>
          </cell>
          <cell r="C97" t="str">
            <v>Maidenhead AC</v>
          </cell>
          <cell r="D97" t="str">
            <v>U13G</v>
          </cell>
          <cell r="F97">
            <v>298</v>
          </cell>
          <cell r="G97" t="str">
            <v>Harry Daisley</v>
          </cell>
          <cell r="H97" t="str">
            <v>Reading AC</v>
          </cell>
          <cell r="I97" t="str">
            <v>U17M</v>
          </cell>
        </row>
        <row r="98">
          <cell r="A98">
            <v>97</v>
          </cell>
          <cell r="B98" t="str">
            <v>Jasmine Hatch</v>
          </cell>
          <cell r="C98" t="str">
            <v>Bracknell AC</v>
          </cell>
          <cell r="D98" t="str">
            <v>U13G</v>
          </cell>
          <cell r="F98">
            <v>299</v>
          </cell>
          <cell r="G98" t="str">
            <v>Ben Reynolds</v>
          </cell>
          <cell r="H98" t="str">
            <v>Cookham RC</v>
          </cell>
          <cell r="I98" t="str">
            <v>U17M</v>
          </cell>
        </row>
        <row r="99">
          <cell r="A99">
            <v>98</v>
          </cell>
          <cell r="B99" t="str">
            <v>Jessica Hatch</v>
          </cell>
          <cell r="C99" t="str">
            <v>Bracknell AC</v>
          </cell>
          <cell r="D99" t="str">
            <v>U15G</v>
          </cell>
          <cell r="F99">
            <v>300</v>
          </cell>
          <cell r="G99" t="str">
            <v>Michael Robbins</v>
          </cell>
          <cell r="H99" t="str">
            <v>Newbury AC</v>
          </cell>
          <cell r="I99" t="str">
            <v>SM</v>
          </cell>
        </row>
        <row r="100">
          <cell r="A100">
            <v>99</v>
          </cell>
          <cell r="B100" t="str">
            <v>Emily Barrett</v>
          </cell>
          <cell r="C100" t="str">
            <v>Windsor S E &amp; H</v>
          </cell>
          <cell r="D100" t="str">
            <v>SW</v>
          </cell>
          <cell r="F100">
            <v>301</v>
          </cell>
          <cell r="G100" t="str">
            <v>Julian Abass</v>
          </cell>
          <cell r="H100" t="str">
            <v>Windsor S E &amp; H</v>
          </cell>
          <cell r="I100" t="str">
            <v>U13B</v>
          </cell>
        </row>
        <row r="101">
          <cell r="A101">
            <v>100</v>
          </cell>
          <cell r="B101" t="str">
            <v>Charlotte Bigmore</v>
          </cell>
          <cell r="C101" t="str">
            <v>Reading AC</v>
          </cell>
          <cell r="D101" t="str">
            <v>U13G</v>
          </cell>
          <cell r="F101">
            <v>302</v>
          </cell>
          <cell r="G101" t="str">
            <v>Sam Plumb</v>
          </cell>
          <cell r="H101" t="str">
            <v>Newbury AC</v>
          </cell>
          <cell r="I101" t="str">
            <v>SM</v>
          </cell>
        </row>
        <row r="102">
          <cell r="A102">
            <v>101</v>
          </cell>
          <cell r="B102" t="str">
            <v>Ellie Cleveland</v>
          </cell>
          <cell r="C102" t="str">
            <v>Windsor S E &amp; H</v>
          </cell>
          <cell r="D102" t="str">
            <v>U17W</v>
          </cell>
          <cell r="F102">
            <v>303</v>
          </cell>
          <cell r="G102" t="str">
            <v>Ben Smith-Bannister</v>
          </cell>
          <cell r="H102" t="str">
            <v>Aldershot F &amp; D</v>
          </cell>
          <cell r="I102" t="str">
            <v>U17M</v>
          </cell>
        </row>
        <row r="103">
          <cell r="A103">
            <v>102</v>
          </cell>
          <cell r="B103" t="str">
            <v>Lucy Hall</v>
          </cell>
          <cell r="C103" t="str">
            <v>Bracknell AC</v>
          </cell>
          <cell r="D103" t="str">
            <v>U15G</v>
          </cell>
          <cell r="F103">
            <v>304</v>
          </cell>
          <cell r="G103" t="str">
            <v>Charlie Borgnis</v>
          </cell>
          <cell r="H103" t="str">
            <v>Bracknell AC</v>
          </cell>
          <cell r="I103" t="str">
            <v>U15B</v>
          </cell>
        </row>
        <row r="104">
          <cell r="A104">
            <v>103</v>
          </cell>
          <cell r="B104" t="str">
            <v>Naomi Harris</v>
          </cell>
          <cell r="C104" t="str">
            <v>Reading AC</v>
          </cell>
          <cell r="D104" t="str">
            <v>U17W</v>
          </cell>
          <cell r="F104">
            <v>305</v>
          </cell>
          <cell r="G104" t="str">
            <v>Max Borgnis</v>
          </cell>
          <cell r="H104" t="str">
            <v>Bracknell AC</v>
          </cell>
          <cell r="I104" t="str">
            <v>U17M</v>
          </cell>
        </row>
        <row r="105">
          <cell r="A105">
            <v>104</v>
          </cell>
          <cell r="B105" t="str">
            <v>Aimee Treglown</v>
          </cell>
          <cell r="C105" t="str">
            <v>Reading AC</v>
          </cell>
          <cell r="D105" t="str">
            <v>U17W</v>
          </cell>
          <cell r="F105">
            <v>306</v>
          </cell>
          <cell r="G105" t="str">
            <v>William Goddard</v>
          </cell>
          <cell r="H105" t="str">
            <v>Windsor S E &amp; H</v>
          </cell>
          <cell r="I105" t="str">
            <v>U15B</v>
          </cell>
        </row>
        <row r="106">
          <cell r="A106">
            <v>105</v>
          </cell>
          <cell r="B106" t="str">
            <v>Kirsty Treglown</v>
          </cell>
          <cell r="C106" t="str">
            <v>Reading AC</v>
          </cell>
          <cell r="D106" t="str">
            <v>U15G</v>
          </cell>
          <cell r="F106">
            <v>307</v>
          </cell>
          <cell r="G106" t="str">
            <v>Dylan Harris</v>
          </cell>
          <cell r="H106" t="str">
            <v>Reading AC</v>
          </cell>
          <cell r="I106" t="str">
            <v>SM</v>
          </cell>
        </row>
        <row r="107">
          <cell r="A107">
            <v>106</v>
          </cell>
          <cell r="B107" t="str">
            <v>Katie Barnes</v>
          </cell>
          <cell r="C107" t="str">
            <v>Reading AC</v>
          </cell>
          <cell r="D107" t="str">
            <v>U15G</v>
          </cell>
          <cell r="F107">
            <v>308</v>
          </cell>
          <cell r="G107" t="str">
            <v>Elliot Lowe</v>
          </cell>
          <cell r="H107" t="str">
            <v>Cookham RC</v>
          </cell>
          <cell r="I107" t="str">
            <v>U17M</v>
          </cell>
        </row>
        <row r="108">
          <cell r="A108">
            <v>107</v>
          </cell>
          <cell r="B108" t="str">
            <v>Jemima Crocker</v>
          </cell>
          <cell r="C108" t="str">
            <v>Reading AC</v>
          </cell>
          <cell r="D108" t="str">
            <v>U15G</v>
          </cell>
          <cell r="F108">
            <v>309</v>
          </cell>
          <cell r="G108" t="str">
            <v>Maxwell Cooper</v>
          </cell>
          <cell r="H108" t="str">
            <v>Bracknell AC</v>
          </cell>
          <cell r="I108" t="str">
            <v>JM</v>
          </cell>
        </row>
        <row r="109">
          <cell r="A109">
            <v>108</v>
          </cell>
          <cell r="B109" t="str">
            <v>Lucy Griffiths</v>
          </cell>
          <cell r="C109" t="str">
            <v>Bracknell AC</v>
          </cell>
          <cell r="D109" t="str">
            <v>U15G</v>
          </cell>
          <cell r="F109">
            <v>310</v>
          </cell>
          <cell r="G109" t="str">
            <v>Charlie Ashdown-Taylor</v>
          </cell>
          <cell r="H109" t="str">
            <v>Bracknell AC</v>
          </cell>
          <cell r="I109" t="str">
            <v>JM</v>
          </cell>
        </row>
        <row r="110">
          <cell r="A110">
            <v>109</v>
          </cell>
          <cell r="B110" t="str">
            <v>Lucy Loades</v>
          </cell>
          <cell r="C110" t="str">
            <v>Bracknell AC</v>
          </cell>
          <cell r="D110" t="str">
            <v>U15G</v>
          </cell>
          <cell r="F110">
            <v>311</v>
          </cell>
          <cell r="G110" t="str">
            <v>Oscar Bailey</v>
          </cell>
          <cell r="H110" t="str">
            <v>Bracknell AC</v>
          </cell>
          <cell r="I110" t="str">
            <v>U13B</v>
          </cell>
        </row>
        <row r="111">
          <cell r="A111">
            <v>110</v>
          </cell>
          <cell r="B111" t="str">
            <v>Kia Mckenzie Slade</v>
          </cell>
          <cell r="C111" t="str">
            <v>Reading AC</v>
          </cell>
          <cell r="D111" t="str">
            <v>JW</v>
          </cell>
          <cell r="F111">
            <v>312</v>
          </cell>
          <cell r="G111" t="str">
            <v>Gordon Britton</v>
          </cell>
          <cell r="H111" t="str">
            <v>Maidenhead AC</v>
          </cell>
          <cell r="I111" t="str">
            <v>SM</v>
          </cell>
        </row>
        <row r="112">
          <cell r="A112">
            <v>111</v>
          </cell>
          <cell r="B112" t="str">
            <v>Philippa Rogan</v>
          </cell>
          <cell r="C112" t="str">
            <v>Thames Valley Harriers</v>
          </cell>
          <cell r="D112" t="str">
            <v>SW</v>
          </cell>
          <cell r="F112">
            <v>313</v>
          </cell>
          <cell r="G112" t="str">
            <v>Peter Holt</v>
          </cell>
          <cell r="H112" t="str">
            <v>Reading AC</v>
          </cell>
          <cell r="I112" t="str">
            <v>JM</v>
          </cell>
        </row>
        <row r="113">
          <cell r="A113">
            <v>112</v>
          </cell>
          <cell r="B113" t="str">
            <v>Amy Young</v>
          </cell>
          <cell r="C113" t="str">
            <v>Windsor S E &amp; H</v>
          </cell>
          <cell r="D113" t="str">
            <v>U17W</v>
          </cell>
          <cell r="F113">
            <v>314</v>
          </cell>
          <cell r="G113" t="str">
            <v>Ross McGarvie</v>
          </cell>
          <cell r="H113" t="str">
            <v>Hillingdon AC</v>
          </cell>
          <cell r="I113" t="str">
            <v>U17M</v>
          </cell>
        </row>
        <row r="114">
          <cell r="A114">
            <v>113</v>
          </cell>
          <cell r="B114" t="str">
            <v>Jasmine Young</v>
          </cell>
          <cell r="C114" t="str">
            <v>Windsor S E &amp; H</v>
          </cell>
          <cell r="D114" t="str">
            <v>U15G</v>
          </cell>
          <cell r="F114">
            <v>315</v>
          </cell>
          <cell r="G114" t="str">
            <v>Euan Russell</v>
          </cell>
          <cell r="H114" t="str">
            <v>Cookham RC</v>
          </cell>
          <cell r="I114" t="str">
            <v>U15B</v>
          </cell>
        </row>
        <row r="115">
          <cell r="A115">
            <v>114</v>
          </cell>
          <cell r="B115" t="str">
            <v>Danielle Purslow</v>
          </cell>
          <cell r="C115" t="str">
            <v>Maidenhead AC</v>
          </cell>
          <cell r="D115" t="str">
            <v>JW</v>
          </cell>
          <cell r="F115">
            <v>316</v>
          </cell>
          <cell r="G115" t="str">
            <v>Nathan Standing</v>
          </cell>
          <cell r="H115" t="str">
            <v>Bracknell AC</v>
          </cell>
          <cell r="I115" t="str">
            <v>SM</v>
          </cell>
        </row>
        <row r="116">
          <cell r="A116">
            <v>115</v>
          </cell>
          <cell r="B116" t="str">
            <v>Amber Bailey</v>
          </cell>
          <cell r="C116" t="str">
            <v>Bracknell AC</v>
          </cell>
          <cell r="D116" t="str">
            <v>U15G</v>
          </cell>
          <cell r="F116">
            <v>317</v>
          </cell>
          <cell r="G116" t="str">
            <v>Martin Tomkins</v>
          </cell>
          <cell r="H116" t="str">
            <v>Cookham RC</v>
          </cell>
          <cell r="I116" t="str">
            <v>U15B</v>
          </cell>
        </row>
        <row r="117">
          <cell r="A117">
            <v>116</v>
          </cell>
          <cell r="B117" t="str">
            <v>Caitlin Battersby</v>
          </cell>
          <cell r="C117" t="str">
            <v>Bracknell AC</v>
          </cell>
          <cell r="D117" t="str">
            <v>U17W</v>
          </cell>
          <cell r="F117">
            <v>318</v>
          </cell>
          <cell r="G117" t="str">
            <v>Trey Bennett</v>
          </cell>
          <cell r="H117" t="str">
            <v>Slough Junior AC</v>
          </cell>
          <cell r="I117" t="str">
            <v>U15B</v>
          </cell>
        </row>
        <row r="118">
          <cell r="A118">
            <v>117</v>
          </cell>
          <cell r="B118" t="str">
            <v>Rhianna Battersby</v>
          </cell>
          <cell r="C118" t="str">
            <v>Bracknell AC</v>
          </cell>
          <cell r="D118" t="str">
            <v>U13G</v>
          </cell>
          <cell r="F118">
            <v>319</v>
          </cell>
          <cell r="G118" t="str">
            <v>Leon Bradshaw</v>
          </cell>
          <cell r="H118" t="str">
            <v>Reading AC</v>
          </cell>
          <cell r="I118" t="str">
            <v>U17M</v>
          </cell>
        </row>
        <row r="119">
          <cell r="A119">
            <v>118</v>
          </cell>
          <cell r="B119" t="str">
            <v>Isabel Deacon</v>
          </cell>
          <cell r="C119" t="str">
            <v>Bracknell AC</v>
          </cell>
          <cell r="D119" t="str">
            <v>JW</v>
          </cell>
          <cell r="F119">
            <v>320</v>
          </cell>
          <cell r="G119" t="str">
            <v>Joel Cable</v>
          </cell>
          <cell r="H119" t="str">
            <v>Bracknell AC</v>
          </cell>
          <cell r="I119" t="str">
            <v>U17M</v>
          </cell>
        </row>
        <row r="120">
          <cell r="A120">
            <v>119</v>
          </cell>
          <cell r="B120" t="str">
            <v>Grace Huskinson</v>
          </cell>
          <cell r="C120" t="str">
            <v>Reading AC</v>
          </cell>
          <cell r="D120" t="str">
            <v>U15G</v>
          </cell>
          <cell r="F120">
            <v>321</v>
          </cell>
          <cell r="G120" t="str">
            <v>Oliver Cloherty</v>
          </cell>
          <cell r="H120" t="str">
            <v>Windsor S E &amp; H</v>
          </cell>
          <cell r="I120" t="str">
            <v>U15B</v>
          </cell>
        </row>
        <row r="121">
          <cell r="A121">
            <v>120</v>
          </cell>
          <cell r="B121" t="str">
            <v>Lily Kinnon</v>
          </cell>
          <cell r="C121" t="str">
            <v>Windsor S E &amp; H</v>
          </cell>
          <cell r="D121" t="str">
            <v>U13G</v>
          </cell>
          <cell r="F121">
            <v>322</v>
          </cell>
          <cell r="G121" t="str">
            <v>Tony Mccreery</v>
          </cell>
          <cell r="H121" t="str">
            <v>Reading AC</v>
          </cell>
          <cell r="I121" t="str">
            <v>SM</v>
          </cell>
        </row>
        <row r="122">
          <cell r="A122">
            <v>121</v>
          </cell>
          <cell r="B122" t="str">
            <v>Meg Ormond</v>
          </cell>
          <cell r="C122" t="str">
            <v>Windsor S E &amp; H</v>
          </cell>
          <cell r="D122" t="str">
            <v>JW</v>
          </cell>
          <cell r="F122">
            <v>323</v>
          </cell>
          <cell r="G122" t="str">
            <v>Leon Mwangi</v>
          </cell>
          <cell r="H122" t="str">
            <v>Windsor S E &amp; H</v>
          </cell>
          <cell r="I122" t="str">
            <v>U13B</v>
          </cell>
        </row>
        <row r="123">
          <cell r="A123">
            <v>122</v>
          </cell>
          <cell r="B123" t="str">
            <v>Camilla Pearce</v>
          </cell>
          <cell r="C123" t="str">
            <v>Windsor S E &amp; H</v>
          </cell>
          <cell r="D123" t="str">
            <v>U15G</v>
          </cell>
          <cell r="F123">
            <v>324</v>
          </cell>
          <cell r="G123" t="str">
            <v>Sam Rimmer</v>
          </cell>
          <cell r="H123" t="str">
            <v>Bracknell AC</v>
          </cell>
          <cell r="I123" t="str">
            <v>U17M</v>
          </cell>
        </row>
        <row r="124">
          <cell r="A124">
            <v>123</v>
          </cell>
          <cell r="B124" t="str">
            <v>Harriet Pennington</v>
          </cell>
          <cell r="C124" t="str">
            <v>Bracknell AC</v>
          </cell>
          <cell r="D124" t="str">
            <v>U15G</v>
          </cell>
          <cell r="F124">
            <v>325</v>
          </cell>
          <cell r="G124" t="str">
            <v>Ben Findlay</v>
          </cell>
          <cell r="H124" t="str">
            <v>Windsor S E &amp; H</v>
          </cell>
          <cell r="I124" t="str">
            <v>SM</v>
          </cell>
        </row>
        <row r="125">
          <cell r="A125">
            <v>124</v>
          </cell>
          <cell r="B125" t="str">
            <v>Niamh Reid-Smith</v>
          </cell>
          <cell r="C125" t="str">
            <v>Aldershot F &amp; D</v>
          </cell>
          <cell r="D125" t="str">
            <v>JW</v>
          </cell>
          <cell r="F125">
            <v>326</v>
          </cell>
          <cell r="G125" t="str">
            <v>Aryan Gupta</v>
          </cell>
          <cell r="H125" t="str">
            <v>Reading AC</v>
          </cell>
          <cell r="I125" t="str">
            <v>U15B</v>
          </cell>
        </row>
        <row r="126">
          <cell r="A126">
            <v>125</v>
          </cell>
          <cell r="B126" t="str">
            <v>Hannah Stone</v>
          </cell>
          <cell r="C126" t="str">
            <v>Bracknell AC</v>
          </cell>
          <cell r="D126" t="str">
            <v>U15G</v>
          </cell>
          <cell r="F126">
            <v>327</v>
          </cell>
          <cell r="G126" t="str">
            <v>Jake Hatfield</v>
          </cell>
          <cell r="H126" t="str">
            <v>Bracknell AC</v>
          </cell>
          <cell r="I126" t="str">
            <v>SM</v>
          </cell>
        </row>
        <row r="127">
          <cell r="A127">
            <v>126</v>
          </cell>
          <cell r="B127" t="str">
            <v>Ruby Harris</v>
          </cell>
          <cell r="C127" t="str">
            <v>Reading AC</v>
          </cell>
          <cell r="D127" t="str">
            <v>U15G</v>
          </cell>
          <cell r="F127">
            <v>328</v>
          </cell>
          <cell r="G127" t="str">
            <v>Pearse Hegarty</v>
          </cell>
          <cell r="H127" t="str">
            <v>Reading AC</v>
          </cell>
          <cell r="I127" t="str">
            <v>U17M</v>
          </cell>
        </row>
        <row r="128">
          <cell r="A128">
            <v>127</v>
          </cell>
          <cell r="B128" t="str">
            <v>Hannah Roberts</v>
          </cell>
          <cell r="C128" t="str">
            <v>Bracknell AC</v>
          </cell>
          <cell r="D128" t="str">
            <v>U17W</v>
          </cell>
          <cell r="F128">
            <v>329</v>
          </cell>
          <cell r="G128" t="str">
            <v>Harry Henson</v>
          </cell>
          <cell r="H128" t="str">
            <v>Bracknell AC</v>
          </cell>
          <cell r="I128" t="str">
            <v>SM</v>
          </cell>
        </row>
        <row r="129">
          <cell r="A129">
            <v>128</v>
          </cell>
          <cell r="B129" t="str">
            <v>Leah Spratley-Kemp</v>
          </cell>
          <cell r="C129" t="str">
            <v>Reading AC</v>
          </cell>
          <cell r="D129" t="str">
            <v>JW</v>
          </cell>
          <cell r="F129">
            <v>330</v>
          </cell>
          <cell r="G129" t="str">
            <v>Ekene Ijeomah</v>
          </cell>
          <cell r="H129" t="str">
            <v>Windsor S E &amp; H</v>
          </cell>
          <cell r="I129" t="str">
            <v>U17M</v>
          </cell>
        </row>
        <row r="130">
          <cell r="A130">
            <v>129</v>
          </cell>
          <cell r="B130" t="str">
            <v>Klaudia Walas</v>
          </cell>
          <cell r="C130" t="str">
            <v>Windsor S E &amp; H</v>
          </cell>
          <cell r="D130" t="str">
            <v>U17W</v>
          </cell>
          <cell r="F130">
            <v>331</v>
          </cell>
          <cell r="G130" t="str">
            <v>Aman Marwaha</v>
          </cell>
          <cell r="H130" t="str">
            <v>Windsor S E &amp; H</v>
          </cell>
          <cell r="I130" t="str">
            <v>U15B</v>
          </cell>
        </row>
        <row r="131">
          <cell r="A131">
            <v>130</v>
          </cell>
          <cell r="B131" t="str">
            <v>Daisy Weiser</v>
          </cell>
          <cell r="C131" t="str">
            <v>Reading AC</v>
          </cell>
          <cell r="D131" t="str">
            <v>U15G</v>
          </cell>
          <cell r="F131">
            <v>332</v>
          </cell>
          <cell r="G131" t="str">
            <v>Feranmi Sanni</v>
          </cell>
          <cell r="H131" t="str">
            <v>Slough Junior AC</v>
          </cell>
          <cell r="I131" t="str">
            <v>U17M</v>
          </cell>
        </row>
        <row r="132">
          <cell r="A132">
            <v>131</v>
          </cell>
          <cell r="B132" t="str">
            <v>Georgia Ballard</v>
          </cell>
          <cell r="C132" t="str">
            <v>Bracknell AC</v>
          </cell>
          <cell r="D132" t="str">
            <v>U17W</v>
          </cell>
          <cell r="F132">
            <v>333</v>
          </cell>
          <cell r="G132" t="str">
            <v>Charlie Shervell</v>
          </cell>
          <cell r="H132" t="str">
            <v>Cookham RC</v>
          </cell>
          <cell r="I132" t="str">
            <v>U13B</v>
          </cell>
        </row>
        <row r="133">
          <cell r="A133">
            <v>132</v>
          </cell>
          <cell r="B133" t="str">
            <v>Ella Benson</v>
          </cell>
          <cell r="C133" t="str">
            <v>Bracknell AC</v>
          </cell>
          <cell r="D133" t="str">
            <v>U15G</v>
          </cell>
          <cell r="F133">
            <v>334</v>
          </cell>
          <cell r="G133" t="str">
            <v>Ross van Heerde</v>
          </cell>
          <cell r="H133" t="str">
            <v>Windsor S E &amp; H</v>
          </cell>
          <cell r="I133" t="str">
            <v>U17M</v>
          </cell>
        </row>
        <row r="134">
          <cell r="A134">
            <v>133</v>
          </cell>
          <cell r="B134" t="str">
            <v>Darcey Cooper</v>
          </cell>
          <cell r="C134" t="str">
            <v>Bracknell AC</v>
          </cell>
          <cell r="D134" t="str">
            <v>U15G</v>
          </cell>
          <cell r="F134">
            <v>335</v>
          </cell>
          <cell r="G134" t="str">
            <v>Ben Wickens</v>
          </cell>
          <cell r="H134" t="str">
            <v>Newbury AC</v>
          </cell>
          <cell r="I134" t="str">
            <v>SM</v>
          </cell>
        </row>
        <row r="135">
          <cell r="A135">
            <v>134</v>
          </cell>
          <cell r="B135" t="str">
            <v>Kayla Weir</v>
          </cell>
          <cell r="C135" t="str">
            <v>Bracknell AC</v>
          </cell>
          <cell r="D135" t="str">
            <v>U15G</v>
          </cell>
          <cell r="F135">
            <v>336</v>
          </cell>
          <cell r="G135" t="str">
            <v>Oliver Anderson</v>
          </cell>
          <cell r="H135" t="str">
            <v>Bracknell AC</v>
          </cell>
          <cell r="I135" t="str">
            <v>U13B</v>
          </cell>
        </row>
        <row r="136">
          <cell r="A136">
            <v>135</v>
          </cell>
          <cell r="B136" t="str">
            <v>Orla Brennan</v>
          </cell>
          <cell r="C136" t="str">
            <v>Windsor S E &amp; H</v>
          </cell>
          <cell r="D136" t="str">
            <v>U17W</v>
          </cell>
          <cell r="F136">
            <v>337</v>
          </cell>
          <cell r="G136" t="str">
            <v>Amar Babhania</v>
          </cell>
          <cell r="H136" t="str">
            <v>Windsor S E &amp; H</v>
          </cell>
          <cell r="I136" t="str">
            <v>U17M</v>
          </cell>
        </row>
        <row r="137">
          <cell r="A137">
            <v>136</v>
          </cell>
          <cell r="B137" t="str">
            <v>Hannah Britton</v>
          </cell>
          <cell r="C137" t="str">
            <v>Maidenhead AC</v>
          </cell>
          <cell r="D137" t="str">
            <v>U15G</v>
          </cell>
          <cell r="F137">
            <v>338</v>
          </cell>
          <cell r="G137" t="str">
            <v>Jack Campbell</v>
          </cell>
          <cell r="H137" t="str">
            <v>Windsor S E &amp; H</v>
          </cell>
          <cell r="I137" t="str">
            <v>U15B</v>
          </cell>
        </row>
        <row r="138">
          <cell r="A138">
            <v>137</v>
          </cell>
          <cell r="B138" t="str">
            <v>Samaia Dhir</v>
          </cell>
          <cell r="C138" t="str">
            <v>Reading AC</v>
          </cell>
          <cell r="D138" t="str">
            <v>U15G</v>
          </cell>
          <cell r="F138">
            <v>339</v>
          </cell>
          <cell r="G138" t="str">
            <v>Jude Compton-Stewart</v>
          </cell>
          <cell r="H138" t="str">
            <v>Windsor S E &amp; H</v>
          </cell>
          <cell r="I138" t="str">
            <v>JM</v>
          </cell>
        </row>
        <row r="139">
          <cell r="A139">
            <v>138</v>
          </cell>
          <cell r="B139" t="str">
            <v>Fern Harris</v>
          </cell>
          <cell r="C139" t="str">
            <v>Reading AC</v>
          </cell>
          <cell r="D139" t="str">
            <v>U13G</v>
          </cell>
          <cell r="F139">
            <v>340</v>
          </cell>
          <cell r="G139" t="str">
            <v>Thomas Day</v>
          </cell>
          <cell r="H139" t="str">
            <v>Slough Junior AC</v>
          </cell>
          <cell r="I139" t="str">
            <v>U13B</v>
          </cell>
        </row>
        <row r="140">
          <cell r="A140">
            <v>139</v>
          </cell>
          <cell r="B140" t="str">
            <v>Jacqueline Heller</v>
          </cell>
          <cell r="C140" t="str">
            <v>Cookham RC</v>
          </cell>
          <cell r="D140" t="str">
            <v>U13G</v>
          </cell>
          <cell r="F140">
            <v>341</v>
          </cell>
          <cell r="G140" t="str">
            <v>Arjun Gupta</v>
          </cell>
          <cell r="H140" t="str">
            <v>Slough Junior AC</v>
          </cell>
          <cell r="I140" t="str">
            <v>U13B</v>
          </cell>
        </row>
        <row r="141">
          <cell r="A141">
            <v>140</v>
          </cell>
          <cell r="B141" t="str">
            <v>Katie Holt</v>
          </cell>
          <cell r="C141" t="str">
            <v>Wycombe Phoenix Harriers</v>
          </cell>
          <cell r="D141" t="str">
            <v>JW</v>
          </cell>
          <cell r="F141">
            <v>342</v>
          </cell>
          <cell r="G141" t="str">
            <v>Rocco Hudson</v>
          </cell>
          <cell r="H141" t="str">
            <v>Windsor S E &amp; H</v>
          </cell>
          <cell r="I141" t="str">
            <v>U15B</v>
          </cell>
        </row>
        <row r="142">
          <cell r="A142">
            <v>141</v>
          </cell>
          <cell r="B142" t="str">
            <v>Emily Larsen</v>
          </cell>
          <cell r="C142" t="str">
            <v>Reading AC</v>
          </cell>
          <cell r="D142" t="str">
            <v>U13G</v>
          </cell>
          <cell r="F142">
            <v>343</v>
          </cell>
          <cell r="G142" t="str">
            <v>Oliver Humphrey</v>
          </cell>
          <cell r="H142" t="str">
            <v>Team Kennet</v>
          </cell>
          <cell r="I142" t="str">
            <v>U13B</v>
          </cell>
        </row>
        <row r="143">
          <cell r="A143">
            <v>142</v>
          </cell>
          <cell r="B143" t="str">
            <v>Sophie McGiffen</v>
          </cell>
          <cell r="C143" t="str">
            <v>Windsor S E &amp; H</v>
          </cell>
          <cell r="D143" t="str">
            <v>U17W</v>
          </cell>
          <cell r="F143">
            <v>344</v>
          </cell>
          <cell r="G143" t="str">
            <v>Cameron Knight</v>
          </cell>
          <cell r="H143" t="str">
            <v>Slough Junior AC</v>
          </cell>
          <cell r="I143" t="str">
            <v>U13B</v>
          </cell>
        </row>
        <row r="144">
          <cell r="A144">
            <v>143</v>
          </cell>
          <cell r="B144" t="str">
            <v>Amy Smith</v>
          </cell>
          <cell r="C144" t="str">
            <v>Reading AC</v>
          </cell>
          <cell r="D144" t="str">
            <v>U15G</v>
          </cell>
          <cell r="F144">
            <v>345</v>
          </cell>
          <cell r="G144" t="str">
            <v>Kacey Knight</v>
          </cell>
          <cell r="H144" t="str">
            <v>Slough Junior AC</v>
          </cell>
          <cell r="I144" t="str">
            <v>U13B</v>
          </cell>
        </row>
        <row r="145">
          <cell r="A145">
            <v>144</v>
          </cell>
          <cell r="B145" t="str">
            <v>Alma Thomsen</v>
          </cell>
          <cell r="C145" t="str">
            <v>Windsor S E &amp; H</v>
          </cell>
          <cell r="D145" t="str">
            <v>U15G</v>
          </cell>
          <cell r="F145">
            <v>346</v>
          </cell>
          <cell r="G145" t="str">
            <v>Benjamin Schiffer-Harte</v>
          </cell>
          <cell r="H145" t="str">
            <v>Team Kennet</v>
          </cell>
          <cell r="I145" t="str">
            <v>SM</v>
          </cell>
        </row>
        <row r="146">
          <cell r="A146">
            <v>145</v>
          </cell>
          <cell r="B146" t="str">
            <v>Zoe Allanson</v>
          </cell>
          <cell r="C146" t="str">
            <v>Cookham RC</v>
          </cell>
          <cell r="D146" t="str">
            <v>U15G</v>
          </cell>
          <cell r="F146">
            <v>347</v>
          </cell>
          <cell r="G146" t="str">
            <v>Jamie Smith</v>
          </cell>
          <cell r="H146" t="str">
            <v>Slough Junior AC</v>
          </cell>
          <cell r="I146" t="str">
            <v>U13B</v>
          </cell>
        </row>
        <row r="147">
          <cell r="A147">
            <v>146</v>
          </cell>
          <cell r="B147" t="str">
            <v>Natasha Bennett</v>
          </cell>
          <cell r="C147" t="str">
            <v>Bracknell AC</v>
          </cell>
          <cell r="D147" t="str">
            <v>U17W</v>
          </cell>
          <cell r="F147">
            <v>348</v>
          </cell>
          <cell r="G147" t="str">
            <v>Alex Spratley-Kemp</v>
          </cell>
          <cell r="H147" t="str">
            <v>Reading AC</v>
          </cell>
          <cell r="I147" t="str">
            <v>JM</v>
          </cell>
        </row>
        <row r="148">
          <cell r="A148">
            <v>147</v>
          </cell>
          <cell r="B148" t="str">
            <v>Imogen Cook</v>
          </cell>
          <cell r="C148" t="str">
            <v>Bracknell AC</v>
          </cell>
          <cell r="D148" t="str">
            <v>SW</v>
          </cell>
        </row>
        <row r="149">
          <cell r="A149">
            <v>148</v>
          </cell>
          <cell r="B149" t="str">
            <v>Danielle Opara</v>
          </cell>
          <cell r="C149" t="str">
            <v>Thames Valley Harriers</v>
          </cell>
          <cell r="D149" t="str">
            <v>SW</v>
          </cell>
        </row>
        <row r="150">
          <cell r="A150">
            <v>149</v>
          </cell>
          <cell r="B150" t="str">
            <v>Amélie Taylor</v>
          </cell>
          <cell r="C150" t="str">
            <v>Cookham RC</v>
          </cell>
          <cell r="D150" t="str">
            <v>U13G</v>
          </cell>
        </row>
        <row r="151">
          <cell r="A151">
            <v>150</v>
          </cell>
          <cell r="B151" t="str">
            <v>Cara Terry</v>
          </cell>
          <cell r="C151" t="str">
            <v>Cookham RC</v>
          </cell>
          <cell r="D151" t="str">
            <v>U15G</v>
          </cell>
        </row>
        <row r="152">
          <cell r="A152">
            <v>151</v>
          </cell>
          <cell r="B152" t="str">
            <v>Georgia Whalley</v>
          </cell>
          <cell r="C152" t="str">
            <v>Reading AC</v>
          </cell>
          <cell r="D152" t="str">
            <v>U17W</v>
          </cell>
        </row>
        <row r="153">
          <cell r="A153">
            <v>152</v>
          </cell>
          <cell r="B153" t="str">
            <v>Renée Whalley</v>
          </cell>
          <cell r="C153" t="str">
            <v>Reading AC</v>
          </cell>
          <cell r="D153" t="str">
            <v>U17W</v>
          </cell>
        </row>
        <row r="154">
          <cell r="A154">
            <v>153</v>
          </cell>
          <cell r="B154" t="str">
            <v>Taliah Headley-Jones</v>
          </cell>
          <cell r="C154" t="str">
            <v>Windsor S E &amp; H</v>
          </cell>
          <cell r="D154" t="str">
            <v>U17W</v>
          </cell>
        </row>
        <row r="155">
          <cell r="A155">
            <v>154</v>
          </cell>
          <cell r="B155" t="str">
            <v>Abigail Rylance-Sneddon</v>
          </cell>
          <cell r="C155" t="str">
            <v>Windsor S E &amp; H</v>
          </cell>
          <cell r="D155" t="str">
            <v>U15G</v>
          </cell>
        </row>
        <row r="156">
          <cell r="A156">
            <v>155</v>
          </cell>
          <cell r="B156" t="str">
            <v>Olivia Saunders</v>
          </cell>
          <cell r="C156" t="str">
            <v>Reading AC</v>
          </cell>
          <cell r="D156" t="str">
            <v>U15G</v>
          </cell>
        </row>
        <row r="157">
          <cell r="A157">
            <v>156</v>
          </cell>
          <cell r="B157" t="str">
            <v>Hayley Steward</v>
          </cell>
          <cell r="C157" t="str">
            <v>Team Kennet</v>
          </cell>
          <cell r="D157" t="str">
            <v>SW</v>
          </cell>
        </row>
        <row r="158">
          <cell r="A158">
            <v>157</v>
          </cell>
          <cell r="B158" t="str">
            <v>Liana Williams</v>
          </cell>
          <cell r="C158" t="str">
            <v>Windsor S E &amp; H</v>
          </cell>
          <cell r="D158" t="str">
            <v>U15G</v>
          </cell>
        </row>
        <row r="159">
          <cell r="A159">
            <v>158</v>
          </cell>
          <cell r="B159" t="str">
            <v>Isabelle Craven</v>
          </cell>
          <cell r="C159" t="str">
            <v>Windsor S E &amp; H</v>
          </cell>
          <cell r="D159" t="str">
            <v>U17W</v>
          </cell>
        </row>
        <row r="160">
          <cell r="A160">
            <v>159</v>
          </cell>
          <cell r="B160" t="str">
            <v>Olivia D’aversa</v>
          </cell>
          <cell r="C160" t="str">
            <v>Maidenhead AC</v>
          </cell>
          <cell r="D160" t="str">
            <v>U15G</v>
          </cell>
        </row>
        <row r="161">
          <cell r="A161">
            <v>160</v>
          </cell>
          <cell r="B161" t="str">
            <v>Rebecca Downie</v>
          </cell>
          <cell r="C161" t="str">
            <v>Newbury AC</v>
          </cell>
          <cell r="D161" t="str">
            <v>SW</v>
          </cell>
        </row>
        <row r="162">
          <cell r="A162">
            <v>161</v>
          </cell>
          <cell r="B162" t="str">
            <v>Phoebe Fenwick</v>
          </cell>
          <cell r="C162" t="str">
            <v>Bracknell AC</v>
          </cell>
          <cell r="D162" t="str">
            <v>JW</v>
          </cell>
        </row>
        <row r="163">
          <cell r="A163">
            <v>162</v>
          </cell>
          <cell r="B163" t="str">
            <v>Amy Fuller</v>
          </cell>
          <cell r="C163" t="str">
            <v>Reading AC</v>
          </cell>
          <cell r="D163" t="str">
            <v>SW</v>
          </cell>
        </row>
        <row r="164">
          <cell r="A164">
            <v>163</v>
          </cell>
          <cell r="B164" t="str">
            <v>Megan Gould</v>
          </cell>
          <cell r="C164" t="str">
            <v>Bracknell AC</v>
          </cell>
          <cell r="D164" t="str">
            <v>U15G</v>
          </cell>
        </row>
        <row r="165">
          <cell r="A165">
            <v>164</v>
          </cell>
          <cell r="B165" t="str">
            <v>Kensa Horner</v>
          </cell>
          <cell r="C165" t="str">
            <v>Cookham RC</v>
          </cell>
          <cell r="D165" t="str">
            <v>U15G</v>
          </cell>
        </row>
        <row r="166">
          <cell r="A166">
            <v>165</v>
          </cell>
          <cell r="B166" t="str">
            <v>Hannah Jones</v>
          </cell>
          <cell r="C166" t="str">
            <v>Windsor S E &amp; H</v>
          </cell>
          <cell r="D166" t="str">
            <v>JW</v>
          </cell>
        </row>
        <row r="167">
          <cell r="A167">
            <v>166</v>
          </cell>
          <cell r="B167" t="str">
            <v>Molly Kingsbury T37</v>
          </cell>
          <cell r="C167" t="str">
            <v>Bracknell AC</v>
          </cell>
          <cell r="D167" t="str">
            <v>JW</v>
          </cell>
        </row>
        <row r="168">
          <cell r="A168">
            <v>167</v>
          </cell>
          <cell r="B168" t="str">
            <v>Kitty Mainwaring</v>
          </cell>
          <cell r="C168" t="str">
            <v>Newbury AC</v>
          </cell>
          <cell r="D168" t="str">
            <v>U13G</v>
          </cell>
        </row>
        <row r="169">
          <cell r="A169">
            <v>168</v>
          </cell>
          <cell r="B169" t="str">
            <v>Rachel McClay</v>
          </cell>
          <cell r="C169" t="str">
            <v>Bracknell AC</v>
          </cell>
          <cell r="D169" t="str">
            <v>SW</v>
          </cell>
        </row>
        <row r="170">
          <cell r="A170">
            <v>169</v>
          </cell>
          <cell r="B170" t="str">
            <v>Natasha Norris</v>
          </cell>
          <cell r="C170" t="str">
            <v>Bracknell AC</v>
          </cell>
          <cell r="D170" t="str">
            <v>SW</v>
          </cell>
        </row>
        <row r="171">
          <cell r="A171">
            <v>170</v>
          </cell>
          <cell r="B171" t="str">
            <v>Shanelle Onestas</v>
          </cell>
          <cell r="C171" t="str">
            <v>Windsor S E &amp; H</v>
          </cell>
          <cell r="D171" t="str">
            <v>U17W</v>
          </cell>
        </row>
        <row r="172">
          <cell r="A172">
            <v>171</v>
          </cell>
          <cell r="B172" t="str">
            <v>Isla Page</v>
          </cell>
          <cell r="C172" t="str">
            <v>Maidenhead AC</v>
          </cell>
          <cell r="D172" t="str">
            <v>U15G</v>
          </cell>
        </row>
        <row r="173">
          <cell r="A173">
            <v>172</v>
          </cell>
          <cell r="B173" t="str">
            <v>Rebecca Pope</v>
          </cell>
          <cell r="C173" t="str">
            <v>Windsor S E &amp; H</v>
          </cell>
          <cell r="D173" t="str">
            <v>JW</v>
          </cell>
        </row>
        <row r="174">
          <cell r="A174">
            <v>173</v>
          </cell>
          <cell r="B174" t="str">
            <v>Amelia Tomala</v>
          </cell>
          <cell r="C174" t="str">
            <v>Windsor S E &amp; H</v>
          </cell>
          <cell r="D174" t="str">
            <v>U17W</v>
          </cell>
        </row>
        <row r="175">
          <cell r="A175">
            <v>174</v>
          </cell>
          <cell r="B175" t="str">
            <v>Ella van Heerde</v>
          </cell>
          <cell r="C175" t="str">
            <v>Windsor S E &amp; H</v>
          </cell>
          <cell r="D175" t="str">
            <v>U17W</v>
          </cell>
        </row>
        <row r="176">
          <cell r="A176">
            <v>175</v>
          </cell>
          <cell r="B176" t="str">
            <v>Lucy Daniells</v>
          </cell>
          <cell r="C176" t="str">
            <v>Reading AC</v>
          </cell>
          <cell r="D176" t="str">
            <v>SW</v>
          </cell>
        </row>
        <row r="177">
          <cell r="A177">
            <v>176</v>
          </cell>
          <cell r="B177" t="str">
            <v>Chinenye Enekwa</v>
          </cell>
          <cell r="C177" t="str">
            <v>Slough Junior AC</v>
          </cell>
          <cell r="D177" t="str">
            <v>U13G</v>
          </cell>
        </row>
        <row r="178">
          <cell r="A178">
            <v>177</v>
          </cell>
          <cell r="B178" t="str">
            <v>Judy Fakhera</v>
          </cell>
          <cell r="C178" t="str">
            <v>Windsor S E &amp; H</v>
          </cell>
          <cell r="D178" t="str">
            <v>JW</v>
          </cell>
        </row>
        <row r="179">
          <cell r="A179">
            <v>178</v>
          </cell>
          <cell r="B179" t="str">
            <v>Lee Fellowes</v>
          </cell>
          <cell r="C179" t="str">
            <v>Reading AC</v>
          </cell>
          <cell r="D179" t="str">
            <v>SW</v>
          </cell>
        </row>
        <row r="180">
          <cell r="A180">
            <v>179</v>
          </cell>
          <cell r="B180" t="str">
            <v>Julia Henderson</v>
          </cell>
          <cell r="C180" t="str">
            <v>Reading AC</v>
          </cell>
          <cell r="D180" t="str">
            <v>SW</v>
          </cell>
        </row>
        <row r="181">
          <cell r="A181">
            <v>180</v>
          </cell>
          <cell r="B181" t="str">
            <v>Maisie Jeger</v>
          </cell>
          <cell r="C181" t="str">
            <v>Southampton AC</v>
          </cell>
          <cell r="D181" t="str">
            <v>U15G</v>
          </cell>
        </row>
        <row r="182">
          <cell r="A182">
            <v>181</v>
          </cell>
          <cell r="B182" t="str">
            <v>Daisy Mcdowel</v>
          </cell>
          <cell r="C182" t="str">
            <v>Windsor S E &amp; H</v>
          </cell>
          <cell r="D182" t="str">
            <v>U17W</v>
          </cell>
        </row>
        <row r="183">
          <cell r="A183">
            <v>182</v>
          </cell>
          <cell r="B183" t="str">
            <v>Claire Mills</v>
          </cell>
          <cell r="C183" t="str">
            <v>Reading AC</v>
          </cell>
          <cell r="D183" t="str">
            <v>SW</v>
          </cell>
        </row>
        <row r="184">
          <cell r="A184">
            <v>183</v>
          </cell>
          <cell r="B184" t="str">
            <v>Paige Mills</v>
          </cell>
          <cell r="C184" t="str">
            <v>Reading AC</v>
          </cell>
          <cell r="D184" t="str">
            <v>U17W</v>
          </cell>
        </row>
        <row r="185">
          <cell r="A185">
            <v>184</v>
          </cell>
          <cell r="B185" t="str">
            <v>Chinedu Monye</v>
          </cell>
          <cell r="C185" t="str">
            <v>Windsor S E &amp; H</v>
          </cell>
          <cell r="D185" t="str">
            <v>SW</v>
          </cell>
        </row>
        <row r="186">
          <cell r="A186">
            <v>185</v>
          </cell>
          <cell r="B186" t="str">
            <v>Rachel Phillips</v>
          </cell>
          <cell r="C186" t="str">
            <v>Reading AC</v>
          </cell>
          <cell r="D186" t="str">
            <v>SW</v>
          </cell>
        </row>
        <row r="187">
          <cell r="A187">
            <v>186</v>
          </cell>
          <cell r="B187" t="str">
            <v>Lara Pleace</v>
          </cell>
          <cell r="C187" t="str">
            <v>Windsor S E &amp; H</v>
          </cell>
          <cell r="D187" t="str">
            <v>JW</v>
          </cell>
        </row>
        <row r="188">
          <cell r="A188">
            <v>187</v>
          </cell>
          <cell r="B188" t="str">
            <v>Amelia Quirk</v>
          </cell>
          <cell r="C188" t="str">
            <v>Bracknell AC</v>
          </cell>
          <cell r="D188" t="str">
            <v>JW</v>
          </cell>
        </row>
        <row r="189">
          <cell r="A189">
            <v>188</v>
          </cell>
          <cell r="B189" t="str">
            <v>Hannah Read</v>
          </cell>
          <cell r="C189" t="str">
            <v>Bracknell AC</v>
          </cell>
          <cell r="D189" t="str">
            <v>U17W</v>
          </cell>
        </row>
        <row r="190">
          <cell r="A190">
            <v>189</v>
          </cell>
          <cell r="B190" t="str">
            <v>Erin Rees</v>
          </cell>
          <cell r="C190" t="str">
            <v>Windsor S E &amp; H</v>
          </cell>
          <cell r="D190" t="str">
            <v>U13G</v>
          </cell>
        </row>
        <row r="191">
          <cell r="A191">
            <v>190</v>
          </cell>
          <cell r="B191" t="str">
            <v>Sampda Sharma</v>
          </cell>
          <cell r="C191" t="str">
            <v>Windsor S E &amp; H</v>
          </cell>
          <cell r="D191" t="str">
            <v>U13G</v>
          </cell>
        </row>
        <row r="192">
          <cell r="A192">
            <v>191</v>
          </cell>
          <cell r="B192" t="str">
            <v>Abigail Woodford</v>
          </cell>
          <cell r="C192" t="str">
            <v>Windsor S E &amp; H</v>
          </cell>
          <cell r="D192" t="str">
            <v>U15G</v>
          </cell>
        </row>
        <row r="193">
          <cell r="A193">
            <v>192</v>
          </cell>
          <cell r="B193" t="str">
            <v>Jessica Woodford</v>
          </cell>
          <cell r="C193" t="str">
            <v>Windsor S E &amp; H</v>
          </cell>
          <cell r="D193" t="str">
            <v>U17W</v>
          </cell>
        </row>
        <row r="194">
          <cell r="A194">
            <v>193</v>
          </cell>
          <cell r="B194" t="str">
            <v>Erin Ackroyd</v>
          </cell>
          <cell r="C194" t="str">
            <v>Bracknell AC</v>
          </cell>
          <cell r="D194" t="str">
            <v>U13G</v>
          </cell>
        </row>
        <row r="195">
          <cell r="A195">
            <v>194</v>
          </cell>
          <cell r="B195" t="str">
            <v>Imogene Cook</v>
          </cell>
          <cell r="C195" t="str">
            <v>Bracknell AC</v>
          </cell>
          <cell r="D195" t="str">
            <v>U17W</v>
          </cell>
        </row>
        <row r="196">
          <cell r="A196">
            <v>195</v>
          </cell>
          <cell r="B196" t="str">
            <v>Madison Foxcroft</v>
          </cell>
          <cell r="C196" t="str">
            <v>Windsor S E &amp; H</v>
          </cell>
          <cell r="D196" t="str">
            <v>U17W</v>
          </cell>
        </row>
        <row r="197">
          <cell r="A197">
            <v>196</v>
          </cell>
          <cell r="B197" t="str">
            <v>Mia Eldridge</v>
          </cell>
          <cell r="C197" t="str">
            <v>Bracknell AC</v>
          </cell>
          <cell r="D197" t="str">
            <v>U17W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38" sqref="A38:IV38"/>
    </sheetView>
  </sheetViews>
  <sheetFormatPr defaultColWidth="9.140625" defaultRowHeight="15"/>
  <cols>
    <col min="1" max="1" width="7.00390625" style="0" customWidth="1"/>
    <col min="2" max="2" width="6.28125" style="0" customWidth="1"/>
    <col min="3" max="3" width="21.00390625" style="0" bestFit="1" customWidth="1"/>
    <col min="4" max="4" width="26.7109375" style="0" bestFit="1" customWidth="1"/>
    <col min="5" max="5" width="8.140625" style="0" bestFit="1" customWidth="1"/>
    <col min="6" max="6" width="7.140625" style="0" bestFit="1" customWidth="1"/>
  </cols>
  <sheetData>
    <row r="1" spans="1:7" ht="15">
      <c r="A1" s="1" t="s">
        <v>0</v>
      </c>
      <c r="B1" s="2"/>
      <c r="C1" s="3"/>
      <c r="D1" s="3"/>
      <c r="E1" s="4"/>
      <c r="F1" s="5"/>
      <c r="G1" s="6"/>
    </row>
    <row r="2" spans="1:7" ht="15">
      <c r="A2" s="1"/>
      <c r="B2" s="2"/>
      <c r="C2" s="3"/>
      <c r="D2" s="3"/>
      <c r="E2" s="4"/>
      <c r="F2" s="5"/>
      <c r="G2" s="6"/>
    </row>
    <row r="3" spans="1:7" ht="15">
      <c r="A3" s="7" t="s">
        <v>1</v>
      </c>
      <c r="B3" s="8" t="s">
        <v>2</v>
      </c>
      <c r="C3" s="3"/>
      <c r="D3" s="3" t="s">
        <v>3</v>
      </c>
      <c r="E3" s="9"/>
      <c r="F3" s="10">
        <v>12.3</v>
      </c>
      <c r="G3" s="6"/>
    </row>
    <row r="4" spans="1:7" ht="15">
      <c r="A4" s="7"/>
      <c r="B4" s="8"/>
      <c r="C4" s="3"/>
      <c r="D4" s="3" t="s">
        <v>4</v>
      </c>
      <c r="E4" s="9"/>
      <c r="F4" s="10"/>
      <c r="G4" s="6"/>
    </row>
    <row r="5" spans="1:7" ht="15">
      <c r="A5" s="7"/>
      <c r="B5" s="8"/>
      <c r="C5" s="3"/>
      <c r="D5" s="3" t="s">
        <v>5</v>
      </c>
      <c r="E5" s="9"/>
      <c r="F5" s="10"/>
      <c r="G5" s="6"/>
    </row>
    <row r="6" spans="1:7" ht="15">
      <c r="A6" s="7"/>
      <c r="B6" s="8"/>
      <c r="C6" s="3"/>
      <c r="D6" s="11" t="s">
        <v>6</v>
      </c>
      <c r="E6" s="9" t="s">
        <v>1</v>
      </c>
      <c r="F6" s="10"/>
      <c r="G6" s="6"/>
    </row>
    <row r="7" spans="1:7" ht="15">
      <c r="A7" s="12" t="s">
        <v>7</v>
      </c>
      <c r="B7" s="13" t="s">
        <v>8</v>
      </c>
      <c r="C7" s="14" t="s">
        <v>9</v>
      </c>
      <c r="D7" s="15" t="s">
        <v>10</v>
      </c>
      <c r="E7" s="16" t="s">
        <v>11</v>
      </c>
      <c r="F7" s="5"/>
      <c r="G7" s="6"/>
    </row>
    <row r="8" spans="1:7" ht="15">
      <c r="A8" s="17">
        <v>1</v>
      </c>
      <c r="B8" s="18">
        <v>105</v>
      </c>
      <c r="C8" s="19" t="str">
        <f>IF(OR($B8=0,$B8=""),"",VLOOKUP($B8,females,2,FALSE))</f>
        <v>Kirsty Treglown</v>
      </c>
      <c r="D8" s="19" t="str">
        <f>IF(OR($B8=0,$B8=""),"",VLOOKUP($B8,females,3,FALSE))</f>
        <v>Reading AC</v>
      </c>
      <c r="E8" s="4">
        <v>12.92</v>
      </c>
      <c r="F8" s="5">
        <f>IF(E8="","",IF(E8&gt;F3,"","CBP"))</f>
      </c>
      <c r="G8" s="6"/>
    </row>
    <row r="9" spans="1:7" ht="15">
      <c r="A9" s="17">
        <v>2</v>
      </c>
      <c r="B9" s="18">
        <v>157</v>
      </c>
      <c r="C9" s="19" t="str">
        <f>IF(OR($B9=0,$B9=""),"",VLOOKUP($B9,females,2,FALSE))</f>
        <v>Liana Williams</v>
      </c>
      <c r="D9" s="19" t="str">
        <f>IF(OR($B9=0,$B9=""),"",VLOOKUP($B9,females,3,FALSE))</f>
        <v>Windsor S E &amp; H</v>
      </c>
      <c r="E9" s="4">
        <v>13.13</v>
      </c>
      <c r="F9" s="5"/>
      <c r="G9" s="6"/>
    </row>
    <row r="10" spans="1:7" ht="15">
      <c r="A10" s="17">
        <v>3</v>
      </c>
      <c r="B10" s="18">
        <v>36</v>
      </c>
      <c r="C10" s="19" t="str">
        <f>IF(OR($B10=0,$B10=""),"",VLOOKUP($B10,females,2,FALSE))</f>
        <v>Martha Garner</v>
      </c>
      <c r="D10" s="19" t="str">
        <f>IF(OR($B10=0,$B10=""),"",VLOOKUP($B10,females,3,FALSE))</f>
        <v>Cookham RC</v>
      </c>
      <c r="E10" s="4">
        <v>13.74</v>
      </c>
      <c r="F10" s="5"/>
      <c r="G10" s="6"/>
    </row>
    <row r="11" spans="1:7" ht="15">
      <c r="A11" s="17">
        <v>4</v>
      </c>
      <c r="B11" s="18">
        <v>171</v>
      </c>
      <c r="C11" s="19" t="str">
        <f>IF(OR($B11=0,$B11=""),"",VLOOKUP($B11,females,2,FALSE))</f>
        <v>Isla Page</v>
      </c>
      <c r="D11" s="19" t="str">
        <f>IF(OR($B11=0,$B11=""),"",VLOOKUP($B11,females,3,FALSE))</f>
        <v>Maidenhead AC</v>
      </c>
      <c r="E11" s="4">
        <v>13.8</v>
      </c>
      <c r="F11" s="5"/>
      <c r="G11" s="6"/>
    </row>
    <row r="12" spans="1:7" ht="15">
      <c r="A12" s="17">
        <v>5</v>
      </c>
      <c r="B12" s="18">
        <v>22</v>
      </c>
      <c r="C12" s="19" t="str">
        <f>IF(OR($B12=0,$B12=""),"",VLOOKUP($B12,females,2,FALSE))</f>
        <v>Zara Hogan</v>
      </c>
      <c r="D12" s="19" t="str">
        <f>IF(OR($B12=0,$B12=""),"",VLOOKUP($B12,females,3,FALSE))</f>
        <v>Reading AC</v>
      </c>
      <c r="E12" s="4">
        <v>14.83</v>
      </c>
      <c r="F12" s="5"/>
      <c r="G12" s="6"/>
    </row>
    <row r="13" spans="1:7" ht="15">
      <c r="A13" s="20"/>
      <c r="B13" s="18"/>
      <c r="C13" s="19"/>
      <c r="D13" s="19"/>
      <c r="E13" s="21"/>
      <c r="F13" s="22"/>
      <c r="G13" s="6"/>
    </row>
    <row r="14" spans="1:7" ht="15">
      <c r="A14" s="7" t="s">
        <v>1</v>
      </c>
      <c r="B14" s="8" t="s">
        <v>12</v>
      </c>
      <c r="C14" s="3"/>
      <c r="D14" s="3" t="s">
        <v>3</v>
      </c>
      <c r="E14" s="9"/>
      <c r="F14" s="10">
        <v>12.3</v>
      </c>
      <c r="G14" s="6"/>
    </row>
    <row r="15" spans="1:7" ht="15">
      <c r="A15" s="7"/>
      <c r="B15" s="8"/>
      <c r="C15" s="3"/>
      <c r="D15" s="3" t="s">
        <v>4</v>
      </c>
      <c r="E15" s="9"/>
      <c r="F15" s="10"/>
      <c r="G15" s="6"/>
    </row>
    <row r="16" spans="1:7" ht="15">
      <c r="A16" s="7"/>
      <c r="B16" s="8"/>
      <c r="C16" s="3"/>
      <c r="D16" s="3" t="s">
        <v>5</v>
      </c>
      <c r="E16" s="9"/>
      <c r="F16" s="10"/>
      <c r="G16" s="6"/>
    </row>
    <row r="17" spans="1:7" ht="15">
      <c r="A17" s="7"/>
      <c r="B17" s="8"/>
      <c r="C17" s="3"/>
      <c r="D17" s="11" t="s">
        <v>6</v>
      </c>
      <c r="E17" s="9"/>
      <c r="F17" s="10"/>
      <c r="G17" s="6"/>
    </row>
    <row r="18" spans="1:7" ht="15">
      <c r="A18" s="12" t="s">
        <v>7</v>
      </c>
      <c r="B18" s="13" t="s">
        <v>8</v>
      </c>
      <c r="C18" s="14" t="s">
        <v>9</v>
      </c>
      <c r="D18" s="15" t="s">
        <v>10</v>
      </c>
      <c r="E18" s="16" t="s">
        <v>11</v>
      </c>
      <c r="F18" s="5"/>
      <c r="G18" s="6"/>
    </row>
    <row r="19" spans="1:7" ht="15">
      <c r="A19" s="17">
        <v>1</v>
      </c>
      <c r="B19" s="18">
        <v>15</v>
      </c>
      <c r="C19" s="19" t="str">
        <f>IF(OR($B19=0,$B19=""),"",VLOOKUP($B19,females,2,FALSE))</f>
        <v>Brogan McCafferty</v>
      </c>
      <c r="D19" s="19" t="str">
        <f>IF(OR($B19=0,$B19=""),"",VLOOKUP($B19,females,3,FALSE))</f>
        <v>Cookham RC</v>
      </c>
      <c r="E19" s="4">
        <v>13</v>
      </c>
      <c r="F19" s="5">
        <f>IF(E19="","",IF(E19&gt;F14,"","CBP"))</f>
      </c>
      <c r="G19" s="6"/>
    </row>
    <row r="20" spans="1:7" ht="15">
      <c r="A20" s="17">
        <v>2</v>
      </c>
      <c r="B20" s="18">
        <v>46</v>
      </c>
      <c r="C20" s="19" t="str">
        <f>IF(OR($B20=0,$B20=""),"",VLOOKUP($B20,females,2,FALSE))</f>
        <v>Fatou Gaye</v>
      </c>
      <c r="D20" s="19" t="str">
        <f>IF(OR($B20=0,$B20=""),"",VLOOKUP($B20,females,3,FALSE))</f>
        <v>Reading AC</v>
      </c>
      <c r="E20" s="4">
        <v>13.06</v>
      </c>
      <c r="F20" s="5"/>
      <c r="G20" s="6"/>
    </row>
    <row r="21" spans="1:7" ht="15">
      <c r="A21" s="17">
        <v>3</v>
      </c>
      <c r="B21" s="23">
        <v>21</v>
      </c>
      <c r="C21" s="19" t="str">
        <f>IF(OR($B21=0,$B21=""),"",VLOOKUP($B21,females,2,FALSE))</f>
        <v>Ellie Gilder</v>
      </c>
      <c r="D21" s="19" t="str">
        <f>IF(OR($B21=0,$B21=""),"",VLOOKUP($B21,females,3,FALSE))</f>
        <v>Reading AC</v>
      </c>
      <c r="E21" s="4">
        <v>13.39</v>
      </c>
      <c r="F21" s="5"/>
      <c r="G21" s="6"/>
    </row>
    <row r="22" spans="1:7" ht="15">
      <c r="A22" s="17">
        <v>4</v>
      </c>
      <c r="B22" s="24">
        <v>163</v>
      </c>
      <c r="C22" s="19" t="str">
        <f>IF(OR($B22=0,$B22=""),"",VLOOKUP($B22,females,2,FALSE))</f>
        <v>Megan Gould</v>
      </c>
      <c r="D22" s="19" t="str">
        <f>IF(OR($B22=0,$B22=""),"",VLOOKUP($B22,females,3,FALSE))</f>
        <v>Bracknell AC</v>
      </c>
      <c r="E22" s="4">
        <v>14.06</v>
      </c>
      <c r="F22" s="5"/>
      <c r="G22" s="6"/>
    </row>
    <row r="23" spans="1:7" ht="15">
      <c r="A23" s="17">
        <v>5</v>
      </c>
      <c r="B23" s="24">
        <v>154</v>
      </c>
      <c r="C23" s="19" t="str">
        <f>IF(OR($B23=0,$B23=""),"",VLOOKUP($B23,females,2,FALSE))</f>
        <v>Abigail Rylance-Sneddon</v>
      </c>
      <c r="D23" s="19" t="str">
        <f>IF(OR($B23=0,$B23=""),"",VLOOKUP($B23,females,3,FALSE))</f>
        <v>Windsor S E &amp; H</v>
      </c>
      <c r="E23" s="4">
        <v>14.16</v>
      </c>
      <c r="F23" s="5"/>
      <c r="G23" s="6"/>
    </row>
    <row r="24" spans="1:7" ht="15">
      <c r="A24" s="20"/>
      <c r="B24" s="23"/>
      <c r="C24" s="19"/>
      <c r="D24" s="19"/>
      <c r="E24" s="25" t="s">
        <v>1</v>
      </c>
      <c r="F24" s="5"/>
      <c r="G24" s="6"/>
    </row>
    <row r="25" spans="1:7" ht="15">
      <c r="A25" s="7" t="s">
        <v>1</v>
      </c>
      <c r="B25" s="8" t="s">
        <v>13</v>
      </c>
      <c r="C25" s="15"/>
      <c r="D25" s="3" t="s">
        <v>3</v>
      </c>
      <c r="E25" s="4"/>
      <c r="F25" s="10">
        <v>12.3</v>
      </c>
      <c r="G25" s="6"/>
    </row>
    <row r="26" spans="1:7" ht="15">
      <c r="A26" s="26"/>
      <c r="B26" s="8"/>
      <c r="C26" s="15"/>
      <c r="D26" s="3" t="s">
        <v>4</v>
      </c>
      <c r="E26" s="4"/>
      <c r="F26" s="27"/>
      <c r="G26" s="6"/>
    </row>
    <row r="27" spans="1:7" ht="15">
      <c r="A27" s="26"/>
      <c r="B27" s="8"/>
      <c r="C27" s="15"/>
      <c r="D27" s="3" t="s">
        <v>5</v>
      </c>
      <c r="E27" s="4"/>
      <c r="F27" s="27"/>
      <c r="G27" s="6"/>
    </row>
    <row r="28" spans="1:7" ht="15">
      <c r="A28" s="26"/>
      <c r="B28" s="8"/>
      <c r="C28" s="15"/>
      <c r="D28" s="11" t="s">
        <v>14</v>
      </c>
      <c r="E28" s="28" t="s">
        <v>1</v>
      </c>
      <c r="F28" s="27"/>
      <c r="G28" s="6"/>
    </row>
    <row r="29" spans="1:7" ht="15">
      <c r="A29" s="12" t="s">
        <v>7</v>
      </c>
      <c r="B29" s="13" t="s">
        <v>8</v>
      </c>
      <c r="C29" s="14" t="s">
        <v>9</v>
      </c>
      <c r="D29" s="15" t="s">
        <v>10</v>
      </c>
      <c r="E29" s="29" t="s">
        <v>11</v>
      </c>
      <c r="F29" s="5"/>
      <c r="G29" s="6"/>
    </row>
    <row r="30" spans="1:7" ht="15">
      <c r="A30" s="20">
        <v>1</v>
      </c>
      <c r="B30" s="24">
        <v>105</v>
      </c>
      <c r="C30" s="19" t="str">
        <f aca="true" t="shared" si="0" ref="C30:C37">IF(OR(B30=0,B30=""),"",VLOOKUP(B30,females,2,FALSE))</f>
        <v>Kirsty Treglown</v>
      </c>
      <c r="D30" s="19" t="str">
        <f aca="true" t="shared" si="1" ref="D30:D37">IF(OR($B30=0,$B30=""),"",VLOOKUP($B30,females,3,FALSE))</f>
        <v>Reading AC</v>
      </c>
      <c r="E30" s="30">
        <v>12.84</v>
      </c>
      <c r="F30" s="5">
        <f>IF(E30="","",IF(E30&gt;F25,"","CBP"))</f>
      </c>
      <c r="G30" s="6"/>
    </row>
    <row r="31" spans="1:7" ht="15">
      <c r="A31" s="20">
        <v>2</v>
      </c>
      <c r="B31" s="24">
        <v>15</v>
      </c>
      <c r="C31" s="19" t="str">
        <f t="shared" si="0"/>
        <v>Brogan McCafferty</v>
      </c>
      <c r="D31" s="19" t="str">
        <f t="shared" si="1"/>
        <v>Cookham RC</v>
      </c>
      <c r="E31" s="30">
        <v>12.98</v>
      </c>
      <c r="F31" s="5"/>
      <c r="G31" s="6"/>
    </row>
    <row r="32" spans="1:7" ht="15">
      <c r="A32" s="20">
        <v>3</v>
      </c>
      <c r="B32" s="24">
        <v>157</v>
      </c>
      <c r="C32" s="19" t="str">
        <f t="shared" si="0"/>
        <v>Liana Williams</v>
      </c>
      <c r="D32" s="19" t="str">
        <f t="shared" si="1"/>
        <v>Windsor S E &amp; H</v>
      </c>
      <c r="E32" s="30">
        <v>13.1</v>
      </c>
      <c r="F32" s="5"/>
      <c r="G32" s="6"/>
    </row>
    <row r="33" spans="1:7" ht="15">
      <c r="A33" s="20">
        <v>4</v>
      </c>
      <c r="B33" s="24">
        <v>46</v>
      </c>
      <c r="C33" s="19" t="str">
        <f t="shared" si="0"/>
        <v>Fatou Gaye</v>
      </c>
      <c r="D33" s="19" t="str">
        <f t="shared" si="1"/>
        <v>Reading AC</v>
      </c>
      <c r="E33" s="30">
        <v>13.23</v>
      </c>
      <c r="F33" s="5"/>
      <c r="G33" s="6"/>
    </row>
    <row r="34" spans="1:7" ht="15">
      <c r="A34" s="20">
        <v>5</v>
      </c>
      <c r="B34" s="24">
        <v>21</v>
      </c>
      <c r="C34" s="19" t="str">
        <f t="shared" si="0"/>
        <v>Ellie Gilder</v>
      </c>
      <c r="D34" s="19" t="str">
        <f t="shared" si="1"/>
        <v>Reading AC</v>
      </c>
      <c r="E34" s="30">
        <v>13.46</v>
      </c>
      <c r="F34" s="5"/>
      <c r="G34" s="6"/>
    </row>
    <row r="35" spans="1:7" ht="15">
      <c r="A35" s="20">
        <v>6</v>
      </c>
      <c r="B35" s="24">
        <v>171</v>
      </c>
      <c r="C35" s="19" t="str">
        <f t="shared" si="0"/>
        <v>Isla Page</v>
      </c>
      <c r="D35" s="19" t="str">
        <f t="shared" si="1"/>
        <v>Maidenhead AC</v>
      </c>
      <c r="E35" s="30">
        <v>14.01</v>
      </c>
      <c r="F35" s="5"/>
      <c r="G35" s="6"/>
    </row>
    <row r="36" spans="1:7" ht="15">
      <c r="A36" s="20">
        <v>7</v>
      </c>
      <c r="B36" s="24">
        <v>36</v>
      </c>
      <c r="C36" s="19" t="str">
        <f>IF(OR(B36=0,B36=""),"",VLOOKUP(B36,females,2,FALSE))</f>
        <v>Martha Garner</v>
      </c>
      <c r="D36" s="19" t="str">
        <f t="shared" si="1"/>
        <v>Cookham RC</v>
      </c>
      <c r="E36" s="30">
        <v>14.1</v>
      </c>
      <c r="F36" s="5"/>
      <c r="G36" s="6"/>
    </row>
    <row r="37" spans="1:7" ht="15">
      <c r="A37" s="20">
        <v>8</v>
      </c>
      <c r="B37" s="24">
        <v>163</v>
      </c>
      <c r="C37" s="19" t="str">
        <f t="shared" si="0"/>
        <v>Megan Gould</v>
      </c>
      <c r="D37" s="19" t="str">
        <f t="shared" si="1"/>
        <v>Bracknell AC</v>
      </c>
      <c r="E37" s="30">
        <v>14.22</v>
      </c>
      <c r="F37" s="5"/>
      <c r="G37" s="6"/>
    </row>
    <row r="38" spans="1:7" ht="15">
      <c r="A38" s="17"/>
      <c r="B38" s="2" t="s">
        <v>1</v>
      </c>
      <c r="C38" s="19"/>
      <c r="D38" s="19"/>
      <c r="E38" s="9"/>
      <c r="F38" s="5"/>
      <c r="G38" s="6"/>
    </row>
    <row r="39" spans="1:7" ht="15">
      <c r="A39" s="7" t="s">
        <v>1</v>
      </c>
      <c r="B39" s="8" t="s">
        <v>15</v>
      </c>
      <c r="C39" s="15"/>
      <c r="D39" s="3" t="s">
        <v>16</v>
      </c>
      <c r="E39" s="4"/>
      <c r="F39" s="10">
        <v>25.3</v>
      </c>
      <c r="G39" s="6"/>
    </row>
    <row r="40" spans="1:7" ht="15">
      <c r="A40" s="26"/>
      <c r="B40" s="8"/>
      <c r="C40" s="15"/>
      <c r="D40" s="3" t="s">
        <v>17</v>
      </c>
      <c r="E40" s="4"/>
      <c r="F40" s="27"/>
      <c r="G40" s="6"/>
    </row>
    <row r="41" spans="1:7" ht="15">
      <c r="A41" s="26"/>
      <c r="B41" s="8"/>
      <c r="C41" s="15"/>
      <c r="D41" s="11" t="s">
        <v>18</v>
      </c>
      <c r="E41" s="28" t="s">
        <v>1</v>
      </c>
      <c r="F41" s="27"/>
      <c r="G41" s="6"/>
    </row>
    <row r="42" spans="1:7" ht="15">
      <c r="A42" s="12" t="s">
        <v>7</v>
      </c>
      <c r="B42" s="13" t="s">
        <v>8</v>
      </c>
      <c r="C42" s="14" t="s">
        <v>9</v>
      </c>
      <c r="D42" s="15" t="s">
        <v>10</v>
      </c>
      <c r="E42" s="29" t="s">
        <v>11</v>
      </c>
      <c r="F42" s="5"/>
      <c r="G42" s="6"/>
    </row>
    <row r="43" spans="1:7" ht="15">
      <c r="A43" s="20">
        <v>1</v>
      </c>
      <c r="B43" s="24">
        <v>46</v>
      </c>
      <c r="C43" s="19" t="str">
        <f aca="true" t="shared" si="2" ref="C43:C48">IF(OR(B43=0,B43=""),"",VLOOKUP(B43,females,2,FALSE))</f>
        <v>Fatou Gaye</v>
      </c>
      <c r="D43" s="19" t="str">
        <f aca="true" t="shared" si="3" ref="D43:D50">IF(OR($B43=0,$B43=""),"",VLOOKUP($B43,females,3,FALSE))</f>
        <v>Reading AC</v>
      </c>
      <c r="E43" s="30">
        <v>27.28</v>
      </c>
      <c r="F43" s="5">
        <f>IF(E43="","",IF(E43&gt;F39,"","CBP"))</f>
      </c>
      <c r="G43" s="6"/>
    </row>
    <row r="44" spans="1:7" ht="15">
      <c r="A44" s="20">
        <v>2</v>
      </c>
      <c r="B44" s="24">
        <v>157</v>
      </c>
      <c r="C44" s="19" t="str">
        <f t="shared" si="2"/>
        <v>Liana Williams</v>
      </c>
      <c r="D44" s="19" t="str">
        <f t="shared" si="3"/>
        <v>Windsor S E &amp; H</v>
      </c>
      <c r="E44" s="30">
        <v>27.31</v>
      </c>
      <c r="F44" s="5"/>
      <c r="G44" s="6"/>
    </row>
    <row r="45" spans="1:7" ht="15">
      <c r="A45" s="20">
        <v>3</v>
      </c>
      <c r="B45" s="24">
        <v>21</v>
      </c>
      <c r="C45" s="19" t="str">
        <f t="shared" si="2"/>
        <v>Ellie Gilder</v>
      </c>
      <c r="D45" s="19" t="str">
        <f t="shared" si="3"/>
        <v>Reading AC</v>
      </c>
      <c r="E45" s="30">
        <v>27.5</v>
      </c>
      <c r="F45" s="5"/>
      <c r="G45" s="6"/>
    </row>
    <row r="46" spans="1:7" ht="15">
      <c r="A46" s="20">
        <v>4</v>
      </c>
      <c r="B46" s="23">
        <v>15</v>
      </c>
      <c r="C46" s="19" t="str">
        <f t="shared" si="2"/>
        <v>Brogan McCafferty</v>
      </c>
      <c r="D46" s="19" t="str">
        <f t="shared" si="3"/>
        <v>Cookham RC</v>
      </c>
      <c r="E46" s="30">
        <v>27.81</v>
      </c>
      <c r="F46" s="5"/>
      <c r="G46" s="6"/>
    </row>
    <row r="47" spans="1:7" ht="15">
      <c r="A47" s="20">
        <v>5</v>
      </c>
      <c r="B47" s="23">
        <v>105</v>
      </c>
      <c r="C47" s="19" t="str">
        <f t="shared" si="2"/>
        <v>Kirsty Treglown</v>
      </c>
      <c r="D47" s="19" t="str">
        <f t="shared" si="3"/>
        <v>Reading AC</v>
      </c>
      <c r="E47" s="30">
        <v>27.91</v>
      </c>
      <c r="F47" s="5"/>
      <c r="G47" s="6"/>
    </row>
    <row r="48" spans="1:7" ht="15">
      <c r="A48" s="20">
        <v>6</v>
      </c>
      <c r="B48" s="23">
        <v>50</v>
      </c>
      <c r="C48" s="19" t="str">
        <f t="shared" si="2"/>
        <v>Amelia Walsh</v>
      </c>
      <c r="D48" s="19" t="str">
        <f t="shared" si="3"/>
        <v>Reading AC</v>
      </c>
      <c r="E48" s="30">
        <v>28.57</v>
      </c>
      <c r="F48" s="5"/>
      <c r="G48" s="6"/>
    </row>
    <row r="49" spans="1:7" ht="15">
      <c r="A49" s="20">
        <v>7</v>
      </c>
      <c r="B49" s="23">
        <v>163</v>
      </c>
      <c r="C49" s="19" t="str">
        <f>IF(OR(B49=0,B49=""),"",VLOOKUP(B49,females,2,FALSE))</f>
        <v>Megan Gould</v>
      </c>
      <c r="D49" s="19" t="str">
        <f t="shared" si="3"/>
        <v>Bracknell AC</v>
      </c>
      <c r="E49" s="30">
        <v>29.25</v>
      </c>
      <c r="F49" s="5"/>
      <c r="G49" s="6"/>
    </row>
    <row r="50" spans="1:7" ht="15">
      <c r="A50" s="17">
        <v>8</v>
      </c>
      <c r="B50" s="23">
        <v>36</v>
      </c>
      <c r="C50" s="19" t="str">
        <f>IF(OR(B50=0,B50=""),"",VLOOKUP(B50,females,2,FALSE))</f>
        <v>Martha Garner</v>
      </c>
      <c r="D50" s="19" t="str">
        <f t="shared" si="3"/>
        <v>Cookham RC</v>
      </c>
      <c r="E50" s="30">
        <v>29.28</v>
      </c>
      <c r="F50" s="5"/>
      <c r="G50" s="6"/>
    </row>
    <row r="51" spans="1:7" ht="15">
      <c r="A51" s="17"/>
      <c r="B51" s="24"/>
      <c r="C51" s="19"/>
      <c r="D51" s="19"/>
      <c r="E51" s="4"/>
      <c r="F51" s="5"/>
      <c r="G51" s="6"/>
    </row>
    <row r="52" spans="1:7" ht="15">
      <c r="A52" s="7" t="s">
        <v>1</v>
      </c>
      <c r="B52" s="8" t="s">
        <v>19</v>
      </c>
      <c r="C52" s="3"/>
      <c r="D52" s="3" t="s">
        <v>20</v>
      </c>
      <c r="E52" s="9"/>
      <c r="F52" s="27">
        <v>41.36</v>
      </c>
      <c r="G52" s="6"/>
    </row>
    <row r="53" spans="1:7" ht="15">
      <c r="A53" s="12" t="s">
        <v>7</v>
      </c>
      <c r="B53" s="13" t="s">
        <v>8</v>
      </c>
      <c r="C53" s="14" t="s">
        <v>9</v>
      </c>
      <c r="D53" s="15" t="s">
        <v>10</v>
      </c>
      <c r="E53" s="16" t="s">
        <v>11</v>
      </c>
      <c r="F53" s="5"/>
      <c r="G53" s="6"/>
    </row>
    <row r="54" spans="1:7" ht="15">
      <c r="A54" s="17">
        <v>1</v>
      </c>
      <c r="B54" s="18">
        <v>125</v>
      </c>
      <c r="C54" s="19" t="str">
        <f>IF(OR($B54=0,$B54=""),"",VLOOKUP($B54,females,2,FALSE))</f>
        <v>Hannah Stone</v>
      </c>
      <c r="D54" s="19" t="str">
        <f>IF(OR($B54=0,$B54=""),"",VLOOKUP($B54,females,3,FALSE))</f>
        <v>Bracknell AC</v>
      </c>
      <c r="E54" s="4">
        <v>42.84</v>
      </c>
      <c r="F54" s="5">
        <f>IF(E54="","",IF(E54&gt;F52,"","CBP"))</f>
      </c>
      <c r="G54" s="6"/>
    </row>
    <row r="55" spans="1:7" ht="15">
      <c r="A55" s="17">
        <v>2</v>
      </c>
      <c r="B55" s="18">
        <v>109</v>
      </c>
      <c r="C55" s="19" t="str">
        <f>IF(OR($B55=0,$B55=""),"",VLOOKUP($B55,females,2,FALSE))</f>
        <v>Lucy Loades</v>
      </c>
      <c r="D55" s="19" t="str">
        <f>IF(OR($B55=0,$B55=""),"",VLOOKUP($B55,females,3,FALSE))</f>
        <v>Bracknell AC</v>
      </c>
      <c r="E55" s="4">
        <v>43.92</v>
      </c>
      <c r="F55" s="5"/>
      <c r="G55" s="6"/>
    </row>
    <row r="56" spans="1:7" ht="15">
      <c r="A56" s="17">
        <v>3</v>
      </c>
      <c r="B56" s="23">
        <v>122</v>
      </c>
      <c r="C56" s="19" t="str">
        <f>IF(OR($B56=0,$B56=""),"",VLOOKUP($B56,females,2,FALSE))</f>
        <v>Camilla Pearce</v>
      </c>
      <c r="D56" s="19" t="str">
        <f>IF(OR($B56=0,$B56=""),"",VLOOKUP($B56,females,3,FALSE))</f>
        <v>Windsor S E &amp; H</v>
      </c>
      <c r="E56" s="4">
        <v>46.61</v>
      </c>
      <c r="F56" s="5"/>
      <c r="G56" s="6"/>
    </row>
    <row r="57" spans="1:7" ht="15">
      <c r="A57" s="17">
        <v>4</v>
      </c>
      <c r="B57" s="24">
        <v>67</v>
      </c>
      <c r="C57" s="19" t="str">
        <f>IF(OR($B57=0,$B57=""),"",VLOOKUP($B57,females,2,FALSE))</f>
        <v>Imogen Tattersall</v>
      </c>
      <c r="D57" s="19" t="str">
        <f>IF(OR($B57=0,$B57=""),"",VLOOKUP($B57,females,3,FALSE))</f>
        <v>Windsor S E &amp; H</v>
      </c>
      <c r="E57" s="4">
        <v>46.66</v>
      </c>
      <c r="F57" s="5"/>
      <c r="G57" s="6"/>
    </row>
    <row r="58" spans="1:7" ht="15">
      <c r="A58" s="17"/>
      <c r="B58" s="2"/>
      <c r="C58" s="19"/>
      <c r="D58" s="19"/>
      <c r="E58" s="9"/>
      <c r="F58" s="5"/>
      <c r="G58" s="6"/>
    </row>
    <row r="59" spans="1:7" ht="15">
      <c r="A59" s="31" t="s">
        <v>1</v>
      </c>
      <c r="B59" s="8" t="s">
        <v>21</v>
      </c>
      <c r="C59" s="3"/>
      <c r="D59" s="3" t="s">
        <v>22</v>
      </c>
      <c r="E59" s="32"/>
      <c r="F59" s="33">
        <v>0.00158912037037037</v>
      </c>
      <c r="G59" s="6"/>
    </row>
    <row r="60" spans="1:7" ht="15">
      <c r="A60" s="34" t="s">
        <v>7</v>
      </c>
      <c r="B60" s="35" t="s">
        <v>8</v>
      </c>
      <c r="C60" s="36" t="s">
        <v>9</v>
      </c>
      <c r="D60" s="37" t="s">
        <v>10</v>
      </c>
      <c r="E60" s="29" t="s">
        <v>11</v>
      </c>
      <c r="F60" s="38"/>
      <c r="G60" s="6"/>
    </row>
    <row r="61" spans="1:7" ht="15">
      <c r="A61" s="39">
        <v>1</v>
      </c>
      <c r="B61" s="23">
        <v>47</v>
      </c>
      <c r="C61" s="19" t="str">
        <f>IF(OR($B61=0,$B61=""),"",VLOOKUP($B61,females,2,FALSE))</f>
        <v>Kitty Mair</v>
      </c>
      <c r="D61" s="19" t="str">
        <f>IF(OR($B61=0,$B61=""),"",VLOOKUP($B61,females,3,FALSE))</f>
        <v>Bracknell AC</v>
      </c>
      <c r="E61" s="40">
        <v>0.0017256944444444444</v>
      </c>
      <c r="F61" s="41">
        <f>IF(E61="","",IF(E61&gt;F59,"","CBP"))</f>
      </c>
      <c r="G61" s="42" t="s">
        <v>1</v>
      </c>
    </row>
    <row r="62" spans="1:7" ht="15">
      <c r="A62" s="39">
        <v>2</v>
      </c>
      <c r="B62" s="23">
        <v>113</v>
      </c>
      <c r="C62" s="19" t="str">
        <f>IF(OR($B62=0,$B62=""),"",VLOOKUP($B62,females,2,FALSE))</f>
        <v>Jasmine Young</v>
      </c>
      <c r="D62" s="19" t="str">
        <f>IF(OR($B62=0,$B62=""),"",VLOOKUP($B62,females,3,FALSE))</f>
        <v>Windsor S E &amp; H</v>
      </c>
      <c r="E62" s="40">
        <v>0.001754050925925926</v>
      </c>
      <c r="F62" s="38"/>
      <c r="G62" s="6"/>
    </row>
    <row r="63" spans="1:7" ht="15">
      <c r="A63" s="39">
        <v>3</v>
      </c>
      <c r="B63" s="23">
        <v>14</v>
      </c>
      <c r="C63" s="19" t="str">
        <f>IF(OR($B63=0,$B63=""),"",VLOOKUP($B63,females,2,FALSE))</f>
        <v>Mia Benneyworth</v>
      </c>
      <c r="D63" s="19" t="str">
        <f>IF(OR($B63=0,$B63=""),"",VLOOKUP($B63,females,3,FALSE))</f>
        <v>Bracknell AC</v>
      </c>
      <c r="E63" s="40">
        <v>0.0017679398148148149</v>
      </c>
      <c r="F63" s="38"/>
      <c r="G63" s="6"/>
    </row>
    <row r="64" spans="1:7" ht="15">
      <c r="A64" s="39">
        <v>4</v>
      </c>
      <c r="B64" s="23">
        <v>102</v>
      </c>
      <c r="C64" s="19" t="str">
        <f>IF(OR($B64=0,$B64=""),"",VLOOKUP($B64,females,2,FALSE))</f>
        <v>Lucy Hall</v>
      </c>
      <c r="D64" s="19" t="str">
        <f>IF(OR($B64=0,$B64=""),"",VLOOKUP($B64,females,3,FALSE))</f>
        <v>Bracknell AC</v>
      </c>
      <c r="E64" s="40">
        <v>0.001777314814814815</v>
      </c>
      <c r="F64" s="38"/>
      <c r="G64" s="6"/>
    </row>
    <row r="65" spans="1:7" ht="15">
      <c r="A65" s="39">
        <v>5</v>
      </c>
      <c r="B65" s="23">
        <v>123</v>
      </c>
      <c r="C65" s="19" t="str">
        <f>IF(OR($B65=0,$B65=""),"",VLOOKUP($B65,females,2,FALSE))</f>
        <v>Harriet Pennington</v>
      </c>
      <c r="D65" s="19" t="str">
        <f>IF(OR($B65=0,$B65=""),"",VLOOKUP($B65,females,3,FALSE))</f>
        <v>Bracknell AC</v>
      </c>
      <c r="E65" s="40">
        <v>0.0018581018518518519</v>
      </c>
      <c r="F65" s="5"/>
      <c r="G65" s="6"/>
    </row>
    <row r="66" spans="1:7" ht="15">
      <c r="A66" s="17"/>
      <c r="B66" s="23"/>
      <c r="C66" s="19"/>
      <c r="D66" s="19"/>
      <c r="E66" s="4"/>
      <c r="F66" s="5"/>
      <c r="G66" s="6"/>
    </row>
    <row r="67" spans="1:7" ht="15">
      <c r="A67" s="31" t="s">
        <v>1</v>
      </c>
      <c r="B67" s="8" t="s">
        <v>23</v>
      </c>
      <c r="C67" s="3"/>
      <c r="D67" s="3" t="s">
        <v>22</v>
      </c>
      <c r="E67" s="32"/>
      <c r="F67" s="33">
        <v>0.00158912037037037</v>
      </c>
      <c r="G67" s="6"/>
    </row>
    <row r="68" spans="1:7" ht="15">
      <c r="A68" s="34" t="s">
        <v>7</v>
      </c>
      <c r="B68" s="35" t="s">
        <v>8</v>
      </c>
      <c r="C68" s="36" t="s">
        <v>9</v>
      </c>
      <c r="D68" s="37" t="s">
        <v>10</v>
      </c>
      <c r="E68" s="29" t="s">
        <v>11</v>
      </c>
      <c r="F68" s="38"/>
      <c r="G68" s="6"/>
    </row>
    <row r="69" spans="1:7" ht="15">
      <c r="A69" s="39">
        <v>1</v>
      </c>
      <c r="B69" s="23">
        <v>115</v>
      </c>
      <c r="C69" s="19" t="str">
        <f aca="true" t="shared" si="4" ref="C69:C74">IF(OR($B69=0,$B69=""),"",VLOOKUP($B69,females,2,FALSE))</f>
        <v>Amber Bailey</v>
      </c>
      <c r="D69" s="19" t="str">
        <f aca="true" t="shared" si="5" ref="D69:D74">IF(OR($B69=0,$B69=""),"",VLOOKUP($B69,females,3,FALSE))</f>
        <v>Bracknell AC</v>
      </c>
      <c r="E69" s="40">
        <v>0.0017105324074074074</v>
      </c>
      <c r="F69" s="41">
        <f>IF(E69="","",IF(E69&gt;F67,"","CBP"))</f>
      </c>
      <c r="G69" s="42" t="s">
        <v>1</v>
      </c>
    </row>
    <row r="70" spans="1:7" ht="15">
      <c r="A70" s="39">
        <v>2</v>
      </c>
      <c r="B70" s="23">
        <v>70</v>
      </c>
      <c r="C70" s="19" t="str">
        <f t="shared" si="4"/>
        <v>Melina Stark</v>
      </c>
      <c r="D70" s="19" t="str">
        <f t="shared" si="5"/>
        <v>Bracknell AC</v>
      </c>
      <c r="E70" s="40">
        <v>0.0017356481481481483</v>
      </c>
      <c r="F70" s="38"/>
      <c r="G70" s="6"/>
    </row>
    <row r="71" spans="1:7" ht="15">
      <c r="A71" s="39">
        <v>3</v>
      </c>
      <c r="B71" s="23">
        <v>164</v>
      </c>
      <c r="C71" s="19" t="str">
        <f t="shared" si="4"/>
        <v>Kensa Horner</v>
      </c>
      <c r="D71" s="19" t="str">
        <f t="shared" si="5"/>
        <v>Cookham RC</v>
      </c>
      <c r="E71" s="40">
        <v>0.001759837962962963</v>
      </c>
      <c r="F71" s="38"/>
      <c r="G71" s="6"/>
    </row>
    <row r="72" spans="1:7" ht="15">
      <c r="A72" s="39">
        <v>4</v>
      </c>
      <c r="B72" s="23">
        <v>106</v>
      </c>
      <c r="C72" s="19" t="str">
        <f t="shared" si="4"/>
        <v>Katie Barnes</v>
      </c>
      <c r="D72" s="19" t="str">
        <f t="shared" si="5"/>
        <v>Reading AC</v>
      </c>
      <c r="E72" s="40">
        <v>0.0018033564814814815</v>
      </c>
      <c r="F72" s="38"/>
      <c r="G72" s="6"/>
    </row>
    <row r="73" spans="1:7" ht="15">
      <c r="A73" s="39">
        <v>5</v>
      </c>
      <c r="B73" s="23">
        <v>52</v>
      </c>
      <c r="C73" s="19" t="str">
        <f t="shared" si="4"/>
        <v>Maddison Grandin</v>
      </c>
      <c r="D73" s="19" t="str">
        <f t="shared" si="5"/>
        <v>Bracknell AC</v>
      </c>
      <c r="E73" s="40">
        <v>0.0018079861111111111</v>
      </c>
      <c r="F73" s="5"/>
      <c r="G73" s="6"/>
    </row>
    <row r="74" spans="1:7" ht="15">
      <c r="A74" s="39">
        <v>6</v>
      </c>
      <c r="B74" s="23">
        <v>133</v>
      </c>
      <c r="C74" s="19" t="str">
        <f t="shared" si="4"/>
        <v>Darcey Cooper</v>
      </c>
      <c r="D74" s="19" t="str">
        <f t="shared" si="5"/>
        <v>Bracknell AC</v>
      </c>
      <c r="E74" s="40">
        <v>0.0019030092592592595</v>
      </c>
      <c r="F74" s="5"/>
      <c r="G74" s="6"/>
    </row>
    <row r="75" spans="1:7" ht="15">
      <c r="A75" s="17"/>
      <c r="B75" s="23"/>
      <c r="C75" s="19"/>
      <c r="D75" s="19"/>
      <c r="E75" s="4"/>
      <c r="F75" s="5"/>
      <c r="G75" s="6"/>
    </row>
    <row r="76" spans="1:7" ht="15">
      <c r="A76" s="31" t="s">
        <v>1</v>
      </c>
      <c r="B76" s="8" t="s">
        <v>24</v>
      </c>
      <c r="C76" s="3"/>
      <c r="D76" s="3" t="s">
        <v>22</v>
      </c>
      <c r="E76" s="32"/>
      <c r="F76" s="33">
        <v>0.00158912037037037</v>
      </c>
      <c r="G76" s="6"/>
    </row>
    <row r="77" spans="1:7" ht="15">
      <c r="A77" s="34" t="s">
        <v>7</v>
      </c>
      <c r="B77" s="35" t="s">
        <v>8</v>
      </c>
      <c r="C77" s="36" t="s">
        <v>9</v>
      </c>
      <c r="D77" s="37" t="s">
        <v>10</v>
      </c>
      <c r="E77" s="29" t="s">
        <v>11</v>
      </c>
      <c r="F77" s="38"/>
      <c r="G77" s="6"/>
    </row>
    <row r="78" spans="1:7" ht="15">
      <c r="A78" s="39">
        <v>1</v>
      </c>
      <c r="B78" s="23">
        <v>113</v>
      </c>
      <c r="C78" s="19" t="str">
        <f aca="true" t="shared" si="6" ref="C78:C85">IF(OR($B78=0,$B78=""),"",VLOOKUP($B78,females,2,FALSE))</f>
        <v>Jasmine Young</v>
      </c>
      <c r="D78" s="19" t="str">
        <f aca="true" t="shared" si="7" ref="D78:D85">IF(OR($B78=0,$B78=""),"",VLOOKUP($B78,females,3,FALSE))</f>
        <v>Windsor S E &amp; H</v>
      </c>
      <c r="E78" s="40">
        <v>0.0016173611111111109</v>
      </c>
      <c r="F78" s="41">
        <f>IF(E78="","",IF(E78&gt;F76,"","CBP"))</f>
      </c>
      <c r="G78" s="42" t="s">
        <v>1</v>
      </c>
    </row>
    <row r="79" spans="1:7" ht="15">
      <c r="A79" s="39">
        <v>2</v>
      </c>
      <c r="B79" s="23">
        <v>47</v>
      </c>
      <c r="C79" s="19" t="str">
        <f t="shared" si="6"/>
        <v>Kitty Mair</v>
      </c>
      <c r="D79" s="19" t="str">
        <f t="shared" si="7"/>
        <v>Bracknell AC</v>
      </c>
      <c r="E79" s="40">
        <v>0.0016314814814814818</v>
      </c>
      <c r="F79" s="38"/>
      <c r="G79" s="6"/>
    </row>
    <row r="80" spans="1:7" ht="15">
      <c r="A80" s="39">
        <v>3</v>
      </c>
      <c r="B80" s="23">
        <v>70</v>
      </c>
      <c r="C80" s="19" t="str">
        <f t="shared" si="6"/>
        <v>Melina Stark</v>
      </c>
      <c r="D80" s="19" t="str">
        <f t="shared" si="7"/>
        <v>Bracknell AC</v>
      </c>
      <c r="E80" s="40">
        <v>0.0016775462962962961</v>
      </c>
      <c r="F80" s="38"/>
      <c r="G80" s="6"/>
    </row>
    <row r="81" spans="1:7" ht="15">
      <c r="A81" s="39">
        <v>4</v>
      </c>
      <c r="B81" s="23">
        <v>115</v>
      </c>
      <c r="C81" s="19" t="str">
        <f t="shared" si="6"/>
        <v>Amber Bailey</v>
      </c>
      <c r="D81" s="19" t="str">
        <f t="shared" si="7"/>
        <v>Bracknell AC</v>
      </c>
      <c r="E81" s="40">
        <v>0.001716550925925926</v>
      </c>
      <c r="F81" s="38"/>
      <c r="G81" s="6"/>
    </row>
    <row r="82" spans="1:7" ht="15">
      <c r="A82" s="39">
        <v>5</v>
      </c>
      <c r="B82" s="23">
        <v>164</v>
      </c>
      <c r="C82" s="19" t="str">
        <f t="shared" si="6"/>
        <v>Kensa Horner</v>
      </c>
      <c r="D82" s="19" t="str">
        <f t="shared" si="7"/>
        <v>Cookham RC</v>
      </c>
      <c r="E82" s="40">
        <v>0.0018140046296296296</v>
      </c>
      <c r="F82" s="5"/>
      <c r="G82" s="6"/>
    </row>
    <row r="83" spans="1:7" ht="15">
      <c r="A83" s="39">
        <v>6</v>
      </c>
      <c r="B83" s="23">
        <v>14</v>
      </c>
      <c r="C83" s="19" t="str">
        <f t="shared" si="6"/>
        <v>Mia Benneyworth</v>
      </c>
      <c r="D83" s="19" t="str">
        <f t="shared" si="7"/>
        <v>Bracknell AC</v>
      </c>
      <c r="E83" s="40">
        <v>0.001863310185185185</v>
      </c>
      <c r="F83" s="5"/>
      <c r="G83" s="6"/>
    </row>
    <row r="84" spans="1:7" ht="15">
      <c r="A84" s="39">
        <v>7</v>
      </c>
      <c r="B84" s="23">
        <v>106</v>
      </c>
      <c r="C84" s="19" t="str">
        <f t="shared" si="6"/>
        <v>Katie Barnes</v>
      </c>
      <c r="D84" s="19" t="str">
        <f t="shared" si="7"/>
        <v>Reading AC</v>
      </c>
      <c r="E84" s="40">
        <v>0.014418402777777777</v>
      </c>
      <c r="F84" s="5"/>
      <c r="G84" s="6"/>
    </row>
    <row r="85" spans="1:7" ht="15">
      <c r="A85" s="39">
        <v>8</v>
      </c>
      <c r="B85" s="23">
        <v>102</v>
      </c>
      <c r="C85" s="19" t="str">
        <f t="shared" si="6"/>
        <v>Lucy Hall</v>
      </c>
      <c r="D85" s="19" t="str">
        <f t="shared" si="7"/>
        <v>Bracknell AC</v>
      </c>
      <c r="E85" s="40" t="s">
        <v>25</v>
      </c>
      <c r="F85" s="5"/>
      <c r="G85" s="6"/>
    </row>
    <row r="86" spans="1:7" ht="15">
      <c r="A86" s="17"/>
      <c r="B86" s="23"/>
      <c r="C86" s="19"/>
      <c r="D86" s="19"/>
      <c r="E86" s="4"/>
      <c r="F86" s="5"/>
      <c r="G86" s="6"/>
    </row>
    <row r="87" spans="1:7" ht="15">
      <c r="A87" s="31" t="s">
        <v>1</v>
      </c>
      <c r="B87" s="8" t="s">
        <v>26</v>
      </c>
      <c r="C87" s="3"/>
      <c r="D87" s="3" t="s">
        <v>27</v>
      </c>
      <c r="E87" s="32"/>
      <c r="F87" s="33">
        <v>0.0032048611111111115</v>
      </c>
      <c r="G87" s="6"/>
    </row>
    <row r="88" spans="1:7" ht="15">
      <c r="A88" s="34" t="s">
        <v>7</v>
      </c>
      <c r="B88" s="35" t="s">
        <v>8</v>
      </c>
      <c r="C88" s="36" t="s">
        <v>9</v>
      </c>
      <c r="D88" s="37" t="s">
        <v>10</v>
      </c>
      <c r="E88" s="29" t="s">
        <v>11</v>
      </c>
      <c r="F88" s="38"/>
      <c r="G88" s="6"/>
    </row>
    <row r="89" spans="1:7" ht="15">
      <c r="A89" s="39">
        <v>1</v>
      </c>
      <c r="B89" s="23">
        <v>24</v>
      </c>
      <c r="C89" s="19" t="str">
        <f aca="true" t="shared" si="8" ref="C89:C98">IF(OR($B89=0,$B89=""),"",VLOOKUP($B89,females,2,FALSE))</f>
        <v>Charlotte Dewar</v>
      </c>
      <c r="D89" s="19" t="str">
        <f aca="true" t="shared" si="9" ref="D89:D98">IF(OR($B89=0,$B89=""),"",VLOOKUP($B89,females,3,FALSE))</f>
        <v>Windsor S E &amp; H</v>
      </c>
      <c r="E89" s="40">
        <v>0.0034274305555555555</v>
      </c>
      <c r="F89" s="41">
        <f>IF(E89="","",IF(E89&gt;F87,"","CBP"))</f>
      </c>
      <c r="G89" s="42" t="s">
        <v>1</v>
      </c>
    </row>
    <row r="90" spans="1:7" ht="15">
      <c r="A90" s="39">
        <v>2</v>
      </c>
      <c r="B90" s="23">
        <v>40</v>
      </c>
      <c r="C90" s="19" t="str">
        <f t="shared" si="8"/>
        <v>Nathalie Camp</v>
      </c>
      <c r="D90" s="19" t="str">
        <f t="shared" si="9"/>
        <v>Bracknell AC</v>
      </c>
      <c r="E90" s="40">
        <v>0.0034385416666666666</v>
      </c>
      <c r="F90" s="38"/>
      <c r="G90" s="6"/>
    </row>
    <row r="91" spans="1:7" ht="15">
      <c r="A91" s="39">
        <v>3</v>
      </c>
      <c r="B91" s="23">
        <v>150</v>
      </c>
      <c r="C91" s="19" t="str">
        <f t="shared" si="8"/>
        <v>Cara Terry</v>
      </c>
      <c r="D91" s="19" t="str">
        <f t="shared" si="9"/>
        <v>Cookham RC</v>
      </c>
      <c r="E91" s="40">
        <v>0.003456481481481481</v>
      </c>
      <c r="F91" s="38"/>
      <c r="G91" s="6"/>
    </row>
    <row r="92" spans="1:7" ht="15">
      <c r="A92" s="39">
        <v>4</v>
      </c>
      <c r="B92" s="23">
        <v>43</v>
      </c>
      <c r="C92" s="19" t="str">
        <f t="shared" si="8"/>
        <v>Abigail Baines</v>
      </c>
      <c r="D92" s="19" t="str">
        <f t="shared" si="9"/>
        <v>Bracknell AC</v>
      </c>
      <c r="E92" s="40">
        <v>0.003459375</v>
      </c>
      <c r="F92" s="38"/>
      <c r="G92" s="6"/>
    </row>
    <row r="93" spans="1:7" ht="15">
      <c r="A93" s="39">
        <v>5</v>
      </c>
      <c r="B93" s="23">
        <v>98</v>
      </c>
      <c r="C93" s="19" t="str">
        <f t="shared" si="8"/>
        <v>Jessica Hatch</v>
      </c>
      <c r="D93" s="19" t="str">
        <f t="shared" si="9"/>
        <v>Bracknell AC</v>
      </c>
      <c r="E93" s="40">
        <v>0.003549884259259259</v>
      </c>
      <c r="F93" s="5"/>
      <c r="G93" s="6"/>
    </row>
    <row r="94" spans="1:7" ht="15">
      <c r="A94" s="39">
        <v>6</v>
      </c>
      <c r="B94" s="23">
        <v>71</v>
      </c>
      <c r="C94" s="19" t="str">
        <f t="shared" si="8"/>
        <v>Manisha Dave</v>
      </c>
      <c r="D94" s="19" t="str">
        <f t="shared" si="9"/>
        <v>Bracknell AC</v>
      </c>
      <c r="E94" s="40">
        <v>0.003582060185185185</v>
      </c>
      <c r="F94" s="5"/>
      <c r="G94" s="6"/>
    </row>
    <row r="95" spans="1:7" ht="15">
      <c r="A95" s="39">
        <v>7</v>
      </c>
      <c r="B95" s="23">
        <v>132</v>
      </c>
      <c r="C95" s="19" t="str">
        <f t="shared" si="8"/>
        <v>Ella Benson</v>
      </c>
      <c r="D95" s="19" t="str">
        <f t="shared" si="9"/>
        <v>Bracknell AC</v>
      </c>
      <c r="E95" s="40">
        <v>0.003596412037037037</v>
      </c>
      <c r="F95" s="5"/>
      <c r="G95" s="6"/>
    </row>
    <row r="96" spans="1:7" ht="15">
      <c r="A96" s="39">
        <v>8</v>
      </c>
      <c r="B96" s="23">
        <v>78</v>
      </c>
      <c r="C96" s="19" t="str">
        <f t="shared" si="8"/>
        <v>Jemima Ridley</v>
      </c>
      <c r="D96" s="19" t="str">
        <f t="shared" si="9"/>
        <v>Cookham RC</v>
      </c>
      <c r="E96" s="40">
        <v>0.003742824074074074</v>
      </c>
      <c r="F96" s="5"/>
      <c r="G96" s="6"/>
    </row>
    <row r="97" spans="1:7" ht="15">
      <c r="A97" s="39">
        <v>9</v>
      </c>
      <c r="B97" s="23">
        <v>107</v>
      </c>
      <c r="C97" s="19" t="str">
        <f t="shared" si="8"/>
        <v>Jemima Crocker</v>
      </c>
      <c r="D97" s="19" t="str">
        <f t="shared" si="9"/>
        <v>Reading AC</v>
      </c>
      <c r="E97" s="40">
        <v>0.0037302083333333336</v>
      </c>
      <c r="F97" s="5"/>
      <c r="G97" s="6"/>
    </row>
    <row r="98" spans="1:7" ht="15">
      <c r="A98" s="39">
        <v>10</v>
      </c>
      <c r="B98" s="23">
        <v>144</v>
      </c>
      <c r="C98" s="19" t="str">
        <f t="shared" si="8"/>
        <v>Alma Thomsen</v>
      </c>
      <c r="D98" s="19" t="str">
        <f t="shared" si="9"/>
        <v>Windsor S E &amp; H</v>
      </c>
      <c r="E98" s="40">
        <v>0.0038608796296296295</v>
      </c>
      <c r="F98" s="5"/>
      <c r="G98" s="6"/>
    </row>
    <row r="99" spans="1:7" ht="15">
      <c r="A99" s="17"/>
      <c r="B99" s="24"/>
      <c r="C99" s="19"/>
      <c r="D99" s="19"/>
      <c r="E99" s="4"/>
      <c r="F99" s="5"/>
      <c r="G99" s="6"/>
    </row>
    <row r="100" spans="1:7" ht="15">
      <c r="A100" s="7" t="s">
        <v>1</v>
      </c>
      <c r="B100" s="8" t="s">
        <v>28</v>
      </c>
      <c r="C100" s="3"/>
      <c r="D100" s="3" t="s">
        <v>29</v>
      </c>
      <c r="E100" s="4"/>
      <c r="F100" s="10">
        <v>11.5</v>
      </c>
      <c r="G100" s="6"/>
    </row>
    <row r="101" spans="1:7" ht="15">
      <c r="A101" s="26"/>
      <c r="B101" s="8"/>
      <c r="C101" s="3"/>
      <c r="D101" s="11" t="s">
        <v>30</v>
      </c>
      <c r="E101" s="28" t="s">
        <v>1</v>
      </c>
      <c r="F101" s="27"/>
      <c r="G101" s="6"/>
    </row>
    <row r="102" spans="1:7" ht="15">
      <c r="A102" s="12" t="s">
        <v>7</v>
      </c>
      <c r="B102" s="13" t="s">
        <v>8</v>
      </c>
      <c r="C102" s="14" t="s">
        <v>9</v>
      </c>
      <c r="D102" s="15" t="s">
        <v>10</v>
      </c>
      <c r="E102" s="16" t="s">
        <v>11</v>
      </c>
      <c r="F102" s="5"/>
      <c r="G102" s="6"/>
    </row>
    <row r="103" spans="1:7" ht="15">
      <c r="A103" s="17">
        <v>1</v>
      </c>
      <c r="B103" s="24">
        <v>12</v>
      </c>
      <c r="C103" s="19" t="str">
        <f aca="true" t="shared" si="10" ref="C103:C108">IF(OR($B103=0,$B103=""),"",VLOOKUP($B103,females,2,FALSE))</f>
        <v>Lauren Watkins</v>
      </c>
      <c r="D103" s="19" t="str">
        <f aca="true" t="shared" si="11" ref="D103:D108">IF(OR($B103=0,$B103=""),"",VLOOKUP($B103,females,3,FALSE))</f>
        <v>Bracknell AC</v>
      </c>
      <c r="E103" s="4">
        <v>11.45</v>
      </c>
      <c r="F103" s="5" t="str">
        <f>IF(E103="","",IF(E103&gt;F100,"","CBP"))</f>
        <v>CBP</v>
      </c>
      <c r="G103" s="6"/>
    </row>
    <row r="104" spans="1:7" ht="15">
      <c r="A104" s="17">
        <v>2</v>
      </c>
      <c r="B104" s="24">
        <v>50</v>
      </c>
      <c r="C104" s="19" t="str">
        <f t="shared" si="10"/>
        <v>Amelia Walsh</v>
      </c>
      <c r="D104" s="19" t="str">
        <f t="shared" si="11"/>
        <v>Reading AC</v>
      </c>
      <c r="E104" s="4">
        <v>11.83</v>
      </c>
      <c r="F104" s="5"/>
      <c r="G104" s="6"/>
    </row>
    <row r="105" spans="1:7" ht="15">
      <c r="A105" s="17">
        <v>3</v>
      </c>
      <c r="B105" s="24">
        <v>180</v>
      </c>
      <c r="C105" s="19" t="str">
        <f t="shared" si="10"/>
        <v>Maisie Jeger</v>
      </c>
      <c r="D105" s="19" t="str">
        <f t="shared" si="11"/>
        <v>Southampton AC</v>
      </c>
      <c r="E105" s="4">
        <v>12.42</v>
      </c>
      <c r="F105" s="43"/>
      <c r="G105" s="6"/>
    </row>
    <row r="106" spans="1:7" ht="15">
      <c r="A106" s="17">
        <v>4</v>
      </c>
      <c r="B106" s="24">
        <v>30</v>
      </c>
      <c r="C106" s="19" t="str">
        <f t="shared" si="10"/>
        <v>Nyah Reddyhough</v>
      </c>
      <c r="D106" s="19" t="str">
        <f t="shared" si="11"/>
        <v>Bracknell AC</v>
      </c>
      <c r="E106" s="4">
        <v>12.46</v>
      </c>
      <c r="F106" s="5"/>
      <c r="G106" s="6"/>
    </row>
    <row r="107" spans="1:7" ht="15">
      <c r="A107" s="17">
        <v>5</v>
      </c>
      <c r="B107" s="24">
        <v>145</v>
      </c>
      <c r="C107" s="19" t="str">
        <f t="shared" si="10"/>
        <v>Zoe Allanson</v>
      </c>
      <c r="D107" s="19" t="str">
        <f t="shared" si="11"/>
        <v>Cookham RC</v>
      </c>
      <c r="E107" s="4">
        <v>13.34</v>
      </c>
      <c r="F107" s="5"/>
      <c r="G107" s="6"/>
    </row>
    <row r="108" spans="1:7" ht="15">
      <c r="A108" s="17">
        <v>6</v>
      </c>
      <c r="B108" s="24">
        <v>74</v>
      </c>
      <c r="C108" s="19" t="str">
        <f t="shared" si="10"/>
        <v>Naomi Sutton</v>
      </c>
      <c r="D108" s="19" t="str">
        <f t="shared" si="11"/>
        <v>Reading AC</v>
      </c>
      <c r="E108" s="4">
        <v>14.48</v>
      </c>
      <c r="F108" s="5"/>
      <c r="G108" s="6"/>
    </row>
    <row r="109" spans="1:7" ht="15">
      <c r="A109" s="17"/>
      <c r="B109" s="18"/>
      <c r="C109" s="44"/>
      <c r="D109" s="45"/>
      <c r="E109" s="4"/>
      <c r="F109" s="5"/>
      <c r="G109" s="6"/>
    </row>
    <row r="110" spans="1:7" ht="15">
      <c r="A110" s="46" t="s">
        <v>1</v>
      </c>
      <c r="B110" s="47" t="s">
        <v>31</v>
      </c>
      <c r="C110" s="48"/>
      <c r="D110" s="3" t="s">
        <v>32</v>
      </c>
      <c r="E110" s="49"/>
      <c r="F110" s="3">
        <v>52.37</v>
      </c>
      <c r="G110" s="6"/>
    </row>
    <row r="111" spans="1:7" ht="15">
      <c r="A111" s="12" t="s">
        <v>7</v>
      </c>
      <c r="B111" s="50" t="s">
        <v>8</v>
      </c>
      <c r="C111" s="14" t="s">
        <v>9</v>
      </c>
      <c r="D111" s="15" t="s">
        <v>10</v>
      </c>
      <c r="E111" s="51" t="s">
        <v>11</v>
      </c>
      <c r="F111" s="52"/>
      <c r="G111" s="6"/>
    </row>
    <row r="112" spans="1:7" ht="15">
      <c r="A112" s="17">
        <v>1</v>
      </c>
      <c r="B112" s="53">
        <v>85</v>
      </c>
      <c r="C112" s="54" t="str">
        <f>IF(OR($B112=0,$B112=""),"",VLOOKUP($B112,females,2,FALSE))</f>
        <v>Liliana Burn</v>
      </c>
      <c r="D112" s="54" t="str">
        <f>IF(OR($B112=0,$B112=""),"",VLOOKUP($B112,females,3,FALSE))</f>
        <v>Windsor S E &amp; H</v>
      </c>
      <c r="E112" s="4">
        <v>31.12</v>
      </c>
      <c r="F112" s="55">
        <f>IF(E112="","",IF(E112&lt;F110,"","CBP"))</f>
      </c>
      <c r="G112" s="42"/>
    </row>
    <row r="113" spans="1:7" ht="15">
      <c r="A113" s="17">
        <v>2</v>
      </c>
      <c r="B113" s="53">
        <v>155</v>
      </c>
      <c r="C113" s="54" t="str">
        <f>IF(OR($B113=0,$B113=""),"",VLOOKUP($B113,females,2,FALSE))</f>
        <v>Olivia Saunders</v>
      </c>
      <c r="D113" s="54" t="str">
        <f>IF(OR($B113=0,$B113=""),"",VLOOKUP($B113,females,3,FALSE))</f>
        <v>Reading AC</v>
      </c>
      <c r="E113" s="4">
        <v>19.45</v>
      </c>
      <c r="F113" s="52"/>
      <c r="G113" s="6"/>
    </row>
    <row r="114" spans="1:7" ht="15">
      <c r="A114" s="17">
        <v>3</v>
      </c>
      <c r="B114" s="53">
        <v>191</v>
      </c>
      <c r="C114" s="54" t="str">
        <f>IF(OR($B114=0,$B114=""),"",VLOOKUP($B114,females,2,FALSE))</f>
        <v>Abigail Woodford</v>
      </c>
      <c r="D114" s="54" t="str">
        <f>IF(OR($B114=0,$B114=""),"",VLOOKUP($B114,females,3,FALSE))</f>
        <v>Windsor S E &amp; H</v>
      </c>
      <c r="E114" s="4">
        <v>16.95</v>
      </c>
      <c r="F114" s="52"/>
      <c r="G114" s="6"/>
    </row>
    <row r="115" spans="1:7" ht="15">
      <c r="A115" s="17"/>
      <c r="B115" s="56"/>
      <c r="C115" s="19"/>
      <c r="D115" s="19"/>
      <c r="E115" s="57"/>
      <c r="F115" s="22"/>
      <c r="G115" s="6"/>
    </row>
    <row r="116" spans="1:7" ht="15">
      <c r="A116" s="46" t="s">
        <v>1</v>
      </c>
      <c r="B116" s="58" t="s">
        <v>33</v>
      </c>
      <c r="C116" s="3"/>
      <c r="D116" s="3" t="s">
        <v>34</v>
      </c>
      <c r="E116" s="59"/>
      <c r="F116" s="27">
        <v>11.36</v>
      </c>
      <c r="G116" s="6"/>
    </row>
    <row r="117" spans="1:7" ht="15">
      <c r="A117" s="12" t="s">
        <v>7</v>
      </c>
      <c r="B117" s="60" t="s">
        <v>8</v>
      </c>
      <c r="C117" s="14" t="s">
        <v>9</v>
      </c>
      <c r="D117" s="15" t="s">
        <v>10</v>
      </c>
      <c r="E117" s="61" t="s">
        <v>11</v>
      </c>
      <c r="F117" s="5"/>
      <c r="G117" s="6"/>
    </row>
    <row r="118" spans="1:7" ht="15">
      <c r="A118" s="17">
        <v>1</v>
      </c>
      <c r="B118" s="23">
        <v>180</v>
      </c>
      <c r="C118" s="19" t="str">
        <f aca="true" t="shared" si="12" ref="C118:C124">IF(OR($B118=0,$B118=""),"",VLOOKUP($B118,females,2,FALSE))</f>
        <v>Maisie Jeger</v>
      </c>
      <c r="D118" s="19" t="str">
        <f aca="true" t="shared" si="13" ref="D118:D124">IF(OR($B118=0,$B118=""),"",VLOOKUP($B118,females,3,FALSE))</f>
        <v>Southampton AC</v>
      </c>
      <c r="E118" s="4">
        <v>11.11</v>
      </c>
      <c r="F118" s="55">
        <f>IF(E118="","",IF(E118&lt;F116,"","CBP"))</f>
      </c>
      <c r="G118" s="42"/>
    </row>
    <row r="119" spans="1:7" ht="15">
      <c r="A119" s="17">
        <v>2</v>
      </c>
      <c r="B119" s="23">
        <v>91</v>
      </c>
      <c r="C119" s="19" t="str">
        <f t="shared" si="12"/>
        <v>Lucy James</v>
      </c>
      <c r="D119" s="19" t="str">
        <f t="shared" si="13"/>
        <v>Bracknell AC</v>
      </c>
      <c r="E119" s="4">
        <v>11.07</v>
      </c>
      <c r="F119" s="5"/>
      <c r="G119" s="6"/>
    </row>
    <row r="120" spans="1:7" ht="15">
      <c r="A120" s="17">
        <v>3</v>
      </c>
      <c r="B120" s="23">
        <v>137</v>
      </c>
      <c r="C120" s="19" t="str">
        <f t="shared" si="12"/>
        <v>Samaia Dhir</v>
      </c>
      <c r="D120" s="19" t="str">
        <f t="shared" si="13"/>
        <v>Reading AC</v>
      </c>
      <c r="E120" s="4">
        <v>10.48</v>
      </c>
      <c r="F120" s="5"/>
      <c r="G120" s="6"/>
    </row>
    <row r="121" spans="1:7" ht="15">
      <c r="A121" s="17">
        <v>4</v>
      </c>
      <c r="B121" s="23">
        <v>18</v>
      </c>
      <c r="C121" s="19" t="str">
        <f t="shared" si="12"/>
        <v>Isabella Izod</v>
      </c>
      <c r="D121" s="19" t="str">
        <f t="shared" si="13"/>
        <v>Bracknell AC</v>
      </c>
      <c r="E121" s="4">
        <v>8.8</v>
      </c>
      <c r="F121" s="5"/>
      <c r="G121" s="6"/>
    </row>
    <row r="122" spans="1:7" ht="15">
      <c r="A122" s="17">
        <v>5</v>
      </c>
      <c r="B122" s="23">
        <v>85</v>
      </c>
      <c r="C122" s="19" t="str">
        <f t="shared" si="12"/>
        <v>Liliana Burn</v>
      </c>
      <c r="D122" s="19" t="str">
        <f t="shared" si="13"/>
        <v>Windsor S E &amp; H</v>
      </c>
      <c r="E122" s="4">
        <v>7.31</v>
      </c>
      <c r="F122" s="5"/>
      <c r="G122" s="6"/>
    </row>
    <row r="123" spans="1:7" ht="15">
      <c r="A123" s="17">
        <v>6</v>
      </c>
      <c r="B123" s="23">
        <v>30</v>
      </c>
      <c r="C123" s="19" t="str">
        <f t="shared" si="12"/>
        <v>Nyah Reddyhough</v>
      </c>
      <c r="D123" s="19" t="str">
        <f t="shared" si="13"/>
        <v>Bracknell AC</v>
      </c>
      <c r="E123" s="4">
        <v>7</v>
      </c>
      <c r="F123" s="5"/>
      <c r="G123" s="6"/>
    </row>
    <row r="124" spans="1:7" ht="15">
      <c r="A124" s="17">
        <v>7</v>
      </c>
      <c r="B124" s="23">
        <v>191</v>
      </c>
      <c r="C124" s="19" t="str">
        <f t="shared" si="12"/>
        <v>Abigail Woodford</v>
      </c>
      <c r="D124" s="19" t="str">
        <f t="shared" si="13"/>
        <v>Windsor S E &amp; H</v>
      </c>
      <c r="E124" s="4">
        <v>6.61</v>
      </c>
      <c r="F124" s="5"/>
      <c r="G124" s="6"/>
    </row>
    <row r="125" spans="1:7" ht="15">
      <c r="A125" s="17"/>
      <c r="B125" s="62"/>
      <c r="C125" s="19"/>
      <c r="D125" s="19"/>
      <c r="E125" s="59"/>
      <c r="F125" s="5"/>
      <c r="G125" s="6"/>
    </row>
    <row r="126" spans="1:7" ht="15">
      <c r="A126" s="46" t="s">
        <v>1</v>
      </c>
      <c r="B126" s="58" t="s">
        <v>35</v>
      </c>
      <c r="C126" s="3"/>
      <c r="D126" s="3" t="s">
        <v>36</v>
      </c>
      <c r="E126" s="59"/>
      <c r="F126" s="27">
        <v>38.44</v>
      </c>
      <c r="G126" s="6"/>
    </row>
    <row r="127" spans="1:7" ht="15">
      <c r="A127" s="12" t="s">
        <v>7</v>
      </c>
      <c r="B127" s="60" t="s">
        <v>8</v>
      </c>
      <c r="C127" s="14" t="s">
        <v>9</v>
      </c>
      <c r="D127" s="15" t="s">
        <v>10</v>
      </c>
      <c r="E127" s="61" t="s">
        <v>11</v>
      </c>
      <c r="F127" s="5"/>
      <c r="G127" s="6"/>
    </row>
    <row r="128" spans="1:7" ht="15">
      <c r="A128" s="17">
        <v>1</v>
      </c>
      <c r="B128" s="23">
        <v>91</v>
      </c>
      <c r="C128" s="19" t="str">
        <f aca="true" t="shared" si="14" ref="C128:C133">IF(OR($B128=0,$B128=""),"",VLOOKUP($B128,females,2,FALSE))</f>
        <v>Lucy James</v>
      </c>
      <c r="D128" s="19" t="str">
        <f aca="true" t="shared" si="15" ref="D128:D133">IF(OR($B128=0,$B128=""),"",VLOOKUP($B128,females,3,FALSE))</f>
        <v>Bracknell AC</v>
      </c>
      <c r="E128" s="4">
        <v>32.18</v>
      </c>
      <c r="F128" s="55">
        <f>IF(E128="","",IF(E128&lt;F126,"","CBP"))</f>
      </c>
      <c r="G128" s="42"/>
    </row>
    <row r="129" spans="1:7" ht="15">
      <c r="A129" s="17">
        <v>2</v>
      </c>
      <c r="B129" s="23">
        <v>85</v>
      </c>
      <c r="C129" s="19" t="str">
        <f t="shared" si="14"/>
        <v>Liliana Burn</v>
      </c>
      <c r="D129" s="19" t="str">
        <f t="shared" si="15"/>
        <v>Windsor S E &amp; H</v>
      </c>
      <c r="E129" s="4">
        <v>27.16</v>
      </c>
      <c r="F129" s="5"/>
      <c r="G129" s="6"/>
    </row>
    <row r="130" spans="1:7" ht="15">
      <c r="A130" s="17">
        <v>3</v>
      </c>
      <c r="B130" s="23">
        <v>137</v>
      </c>
      <c r="C130" s="19" t="str">
        <f t="shared" si="14"/>
        <v>Samaia Dhir</v>
      </c>
      <c r="D130" s="19" t="str">
        <f t="shared" si="15"/>
        <v>Reading AC</v>
      </c>
      <c r="E130" s="4">
        <v>26.03</v>
      </c>
      <c r="F130" s="5"/>
      <c r="G130" s="6"/>
    </row>
    <row r="131" spans="1:7" ht="15">
      <c r="A131" s="17">
        <v>4</v>
      </c>
      <c r="B131" s="23">
        <v>109</v>
      </c>
      <c r="C131" s="19" t="str">
        <f t="shared" si="14"/>
        <v>Lucy Loades</v>
      </c>
      <c r="D131" s="19" t="str">
        <f t="shared" si="15"/>
        <v>Bracknell AC</v>
      </c>
      <c r="E131" s="4">
        <v>22.41</v>
      </c>
      <c r="F131" s="5"/>
      <c r="G131" s="6"/>
    </row>
    <row r="132" spans="1:7" ht="15">
      <c r="A132" s="17">
        <v>5</v>
      </c>
      <c r="B132" s="23">
        <v>155</v>
      </c>
      <c r="C132" s="19" t="str">
        <f t="shared" si="14"/>
        <v>Olivia Saunders</v>
      </c>
      <c r="D132" s="19" t="str">
        <f t="shared" si="15"/>
        <v>Reading AC</v>
      </c>
      <c r="E132" s="4">
        <v>14.77</v>
      </c>
      <c r="F132" s="5"/>
      <c r="G132" s="6"/>
    </row>
    <row r="133" spans="1:7" ht="15">
      <c r="A133" s="17">
        <v>6</v>
      </c>
      <c r="B133" s="23">
        <v>191</v>
      </c>
      <c r="C133" s="19" t="str">
        <f t="shared" si="14"/>
        <v>Abigail Woodford</v>
      </c>
      <c r="D133" s="19" t="str">
        <f t="shared" si="15"/>
        <v>Windsor S E &amp; H</v>
      </c>
      <c r="E133" s="4">
        <v>13.52</v>
      </c>
      <c r="F133" s="5"/>
      <c r="G133" s="6"/>
    </row>
    <row r="134" spans="1:7" ht="15">
      <c r="A134" s="17"/>
      <c r="B134" s="62"/>
      <c r="C134" s="3"/>
      <c r="D134" s="3"/>
      <c r="E134" s="59"/>
      <c r="F134" s="5"/>
      <c r="G134" s="6"/>
    </row>
    <row r="135" spans="1:7" ht="15">
      <c r="A135" s="46" t="s">
        <v>1</v>
      </c>
      <c r="B135" s="58" t="s">
        <v>37</v>
      </c>
      <c r="C135" s="3"/>
      <c r="D135" s="3" t="s">
        <v>38</v>
      </c>
      <c r="E135" s="59"/>
      <c r="F135" s="27">
        <v>34.04</v>
      </c>
      <c r="G135" s="6"/>
    </row>
    <row r="136" spans="1:7" ht="15">
      <c r="A136" s="12" t="s">
        <v>7</v>
      </c>
      <c r="B136" s="60" t="s">
        <v>8</v>
      </c>
      <c r="C136" s="14" t="s">
        <v>9</v>
      </c>
      <c r="D136" s="15" t="s">
        <v>10</v>
      </c>
      <c r="E136" s="61" t="s">
        <v>11</v>
      </c>
      <c r="F136" s="5"/>
      <c r="G136" s="6"/>
    </row>
    <row r="137" spans="1:7" ht="15">
      <c r="A137" s="17">
        <v>1</v>
      </c>
      <c r="B137" s="23">
        <v>18</v>
      </c>
      <c r="C137" s="19" t="str">
        <f>IF(OR($B137=0,$B137=""),"",VLOOKUP($B137,females,2,FALSE))</f>
        <v>Isabella Izod</v>
      </c>
      <c r="D137" s="19" t="str">
        <f>IF(OR($B137=0,$B137=""),"",VLOOKUP($B137,females,3,FALSE))</f>
        <v>Bracknell AC</v>
      </c>
      <c r="E137" s="4">
        <v>25.74</v>
      </c>
      <c r="F137" s="55">
        <f>IF(E137="","",IF(E137&lt;F135,"","CBP"))</f>
      </c>
      <c r="G137" s="42"/>
    </row>
    <row r="138" spans="1:7" ht="15">
      <c r="A138" s="17">
        <v>2</v>
      </c>
      <c r="B138" s="23">
        <v>119</v>
      </c>
      <c r="C138" s="19" t="str">
        <f>IF(OR($B138=0,$B138=""),"",VLOOKUP($B138,females,2,FALSE))</f>
        <v>Grace Huskinson</v>
      </c>
      <c r="D138" s="19" t="str">
        <f>IF(OR($B138=0,$B138=""),"",VLOOKUP($B138,females,3,FALSE))</f>
        <v>Reading AC</v>
      </c>
      <c r="E138" s="4">
        <v>13.88</v>
      </c>
      <c r="F138" s="5"/>
      <c r="G138" s="6"/>
    </row>
    <row r="139" spans="1:7" ht="15">
      <c r="A139" s="17">
        <v>3</v>
      </c>
      <c r="B139" s="23">
        <v>150</v>
      </c>
      <c r="C139" s="19" t="str">
        <f>IF(OR($B139=0,$B139=""),"",VLOOKUP($B139,females,2,FALSE))</f>
        <v>Cara Terry</v>
      </c>
      <c r="D139" s="19" t="str">
        <f>IF(OR($B139=0,$B139=""),"",VLOOKUP($B139,females,3,FALSE))</f>
        <v>Cookham RC</v>
      </c>
      <c r="E139" s="4">
        <v>11.73</v>
      </c>
      <c r="F139" s="5"/>
      <c r="G139" s="6"/>
    </row>
    <row r="140" spans="1:7" ht="15">
      <c r="A140" s="17"/>
      <c r="B140" s="23" t="s">
        <v>1</v>
      </c>
      <c r="C140" s="19"/>
      <c r="D140" s="19"/>
      <c r="E140" s="4"/>
      <c r="F140" s="5"/>
      <c r="G140" s="6"/>
    </row>
    <row r="141" spans="1:7" ht="15">
      <c r="A141" s="46" t="s">
        <v>1</v>
      </c>
      <c r="B141" s="58" t="s">
        <v>39</v>
      </c>
      <c r="C141" s="3"/>
      <c r="D141" s="3" t="s">
        <v>40</v>
      </c>
      <c r="E141" s="59"/>
      <c r="F141" s="27">
        <v>1.65</v>
      </c>
      <c r="G141" s="6"/>
    </row>
    <row r="142" spans="1:7" ht="15">
      <c r="A142" s="12" t="s">
        <v>7</v>
      </c>
      <c r="B142" s="60" t="s">
        <v>8</v>
      </c>
      <c r="C142" s="14" t="s">
        <v>9</v>
      </c>
      <c r="D142" s="15" t="s">
        <v>10</v>
      </c>
      <c r="E142" s="61" t="s">
        <v>11</v>
      </c>
      <c r="F142" s="5"/>
      <c r="G142" s="6"/>
    </row>
    <row r="143" spans="1:7" ht="15">
      <c r="A143" s="17">
        <v>1</v>
      </c>
      <c r="B143" s="23">
        <v>145</v>
      </c>
      <c r="C143" s="19" t="str">
        <f>IF(OR($B143=0,$B143=""),"",VLOOKUP($B143,females,2,FALSE))</f>
        <v>Zoe Allanson</v>
      </c>
      <c r="D143" s="19" t="str">
        <f>IF(OR($B143=0,$B143=""),"",VLOOKUP($B143,females,3,FALSE))</f>
        <v>Cookham RC</v>
      </c>
      <c r="E143" s="4">
        <v>1.5</v>
      </c>
      <c r="F143" s="5">
        <f>IF(E143="","",IF(E143&lt;F141,"","CBP"))</f>
      </c>
      <c r="G143" s="42"/>
    </row>
    <row r="144" spans="1:7" ht="15">
      <c r="A144" s="17">
        <v>2</v>
      </c>
      <c r="B144" s="23">
        <v>27</v>
      </c>
      <c r="C144" s="19" t="str">
        <f>IF(OR($B144=0,$B144=""),"",VLOOKUP($B144,females,2,FALSE))</f>
        <v>Scarlett O’Connor</v>
      </c>
      <c r="D144" s="19" t="str">
        <f>IF(OR($B144=0,$B144=""),"",VLOOKUP($B144,females,3,FALSE))</f>
        <v>Newbury AC</v>
      </c>
      <c r="E144" s="4">
        <v>1.3</v>
      </c>
      <c r="F144" s="5"/>
      <c r="G144" s="6"/>
    </row>
    <row r="145" spans="1:7" ht="15">
      <c r="A145" s="17">
        <v>3</v>
      </c>
      <c r="B145" s="23">
        <v>171</v>
      </c>
      <c r="C145" s="19" t="str">
        <f>IF(OR($B145=0,$B145=""),"",VLOOKUP($B145,females,2,FALSE))</f>
        <v>Isla Page</v>
      </c>
      <c r="D145" s="19" t="str">
        <f>IF(OR($B145=0,$B145=""),"",VLOOKUP($B145,females,3,FALSE))</f>
        <v>Maidenhead AC</v>
      </c>
      <c r="E145" s="4">
        <v>1.3</v>
      </c>
      <c r="F145" s="5"/>
      <c r="G145" s="6"/>
    </row>
    <row r="146" spans="1:7" ht="15">
      <c r="A146" s="17">
        <v>4</v>
      </c>
      <c r="B146" s="23">
        <v>132</v>
      </c>
      <c r="C146" s="19" t="str">
        <f>IF(OR($B146=0,$B146=""),"",VLOOKUP($B146,females,2,FALSE))</f>
        <v>Ella Benson</v>
      </c>
      <c r="D146" s="19" t="str">
        <f>IF(OR($B146=0,$B146=""),"",VLOOKUP($B146,females,3,FALSE))</f>
        <v>Bracknell AC</v>
      </c>
      <c r="E146" s="4">
        <v>1.25</v>
      </c>
      <c r="F146" s="5"/>
      <c r="G146" s="6"/>
    </row>
    <row r="147" spans="1:7" ht="15">
      <c r="A147" s="17"/>
      <c r="B147" s="62"/>
      <c r="C147" s="3"/>
      <c r="D147" s="3"/>
      <c r="E147" s="59"/>
      <c r="F147" s="5"/>
      <c r="G147" s="6"/>
    </row>
    <row r="148" spans="1:7" ht="15">
      <c r="A148" s="46" t="s">
        <v>1</v>
      </c>
      <c r="B148" s="58" t="s">
        <v>41</v>
      </c>
      <c r="C148" s="3"/>
      <c r="D148" s="3" t="s">
        <v>42</v>
      </c>
      <c r="E148" s="59"/>
      <c r="F148" s="27">
        <v>5.63</v>
      </c>
      <c r="G148" s="6"/>
    </row>
    <row r="149" spans="1:7" ht="15">
      <c r="A149" s="12" t="s">
        <v>7</v>
      </c>
      <c r="B149" s="60" t="s">
        <v>8</v>
      </c>
      <c r="C149" s="14" t="s">
        <v>9</v>
      </c>
      <c r="D149" s="15" t="s">
        <v>10</v>
      </c>
      <c r="E149" s="61" t="s">
        <v>11</v>
      </c>
      <c r="F149" s="63" t="s">
        <v>43</v>
      </c>
      <c r="G149" s="6"/>
    </row>
    <row r="150" spans="1:7" ht="15">
      <c r="A150" s="17">
        <v>1</v>
      </c>
      <c r="B150" s="23">
        <v>180</v>
      </c>
      <c r="C150" s="19" t="str">
        <f aca="true" t="shared" si="16" ref="C150:C159">IF(OR($B150=0,$B150=""),"",VLOOKUP($B150,females,2,FALSE))</f>
        <v>Maisie Jeger</v>
      </c>
      <c r="D150" s="19" t="str">
        <f aca="true" t="shared" si="17" ref="D150:D159">IF(OR($B150=0,$B150=""),"",VLOOKUP($B150,females,3,FALSE))</f>
        <v>Southampton AC</v>
      </c>
      <c r="E150" s="4">
        <v>5.16</v>
      </c>
      <c r="F150" s="64">
        <v>1.5</v>
      </c>
      <c r="G150" s="42"/>
    </row>
    <row r="151" spans="1:7" ht="15">
      <c r="A151" s="17">
        <v>2</v>
      </c>
      <c r="B151" s="23">
        <v>130</v>
      </c>
      <c r="C151" s="19" t="str">
        <f t="shared" si="16"/>
        <v>Daisy Weiser</v>
      </c>
      <c r="D151" s="19" t="str">
        <f t="shared" si="17"/>
        <v>Reading AC</v>
      </c>
      <c r="E151" s="4">
        <v>4.74</v>
      </c>
      <c r="F151" s="64">
        <v>2.1</v>
      </c>
      <c r="G151" s="6"/>
    </row>
    <row r="152" spans="1:7" ht="15">
      <c r="A152" s="17">
        <v>3</v>
      </c>
      <c r="B152" s="23">
        <v>108</v>
      </c>
      <c r="C152" s="19" t="str">
        <f t="shared" si="16"/>
        <v>Lucy Griffiths</v>
      </c>
      <c r="D152" s="19" t="str">
        <f t="shared" si="17"/>
        <v>Bracknell AC</v>
      </c>
      <c r="E152" s="4">
        <v>4.52</v>
      </c>
      <c r="F152" s="64">
        <v>0.5</v>
      </c>
      <c r="G152" s="6"/>
    </row>
    <row r="153" spans="1:7" ht="15">
      <c r="A153" s="17">
        <v>4</v>
      </c>
      <c r="B153" s="23">
        <v>136</v>
      </c>
      <c r="C153" s="19" t="str">
        <f t="shared" si="16"/>
        <v>Hannah Britton</v>
      </c>
      <c r="D153" s="19" t="str">
        <f t="shared" si="17"/>
        <v>Maidenhead AC</v>
      </c>
      <c r="E153" s="4">
        <v>4.39</v>
      </c>
      <c r="F153" s="64">
        <v>4.1</v>
      </c>
      <c r="G153" s="6"/>
    </row>
    <row r="154" spans="1:7" ht="15">
      <c r="A154" s="17">
        <v>5</v>
      </c>
      <c r="B154" s="23">
        <v>105</v>
      </c>
      <c r="C154" s="19" t="str">
        <f t="shared" si="16"/>
        <v>Kirsty Treglown</v>
      </c>
      <c r="D154" s="19" t="str">
        <f t="shared" si="17"/>
        <v>Reading AC</v>
      </c>
      <c r="E154" s="4">
        <v>4.35</v>
      </c>
      <c r="F154" s="64">
        <v>2.8</v>
      </c>
      <c r="G154" s="6"/>
    </row>
    <row r="155" spans="1:7" ht="15">
      <c r="A155" s="17">
        <v>6</v>
      </c>
      <c r="B155" s="23">
        <v>50</v>
      </c>
      <c r="C155" s="19" t="str">
        <f t="shared" si="16"/>
        <v>Amelia Walsh</v>
      </c>
      <c r="D155" s="19" t="str">
        <f t="shared" si="17"/>
        <v>Reading AC</v>
      </c>
      <c r="E155" s="4">
        <v>4.26</v>
      </c>
      <c r="F155" s="64">
        <v>-0.8</v>
      </c>
      <c r="G155" s="6"/>
    </row>
    <row r="156" spans="1:7" ht="15">
      <c r="A156" s="17">
        <v>7</v>
      </c>
      <c r="B156" s="23">
        <v>171</v>
      </c>
      <c r="C156" s="19" t="str">
        <f t="shared" si="16"/>
        <v>Isla Page</v>
      </c>
      <c r="D156" s="19" t="str">
        <f t="shared" si="17"/>
        <v>Maidenhead AC</v>
      </c>
      <c r="E156" s="4">
        <v>4.21</v>
      </c>
      <c r="F156" s="64">
        <v>1.6</v>
      </c>
      <c r="G156" s="6"/>
    </row>
    <row r="157" spans="1:7" ht="15">
      <c r="A157" s="17">
        <v>8</v>
      </c>
      <c r="B157" s="23">
        <v>22</v>
      </c>
      <c r="C157" s="19" t="str">
        <f t="shared" si="16"/>
        <v>Zara Hogan</v>
      </c>
      <c r="D157" s="19" t="str">
        <f t="shared" si="17"/>
        <v>Reading AC</v>
      </c>
      <c r="E157" s="4">
        <v>4.13</v>
      </c>
      <c r="F157" s="64">
        <v>1.3</v>
      </c>
      <c r="G157" s="6"/>
    </row>
    <row r="158" spans="1:7" ht="15">
      <c r="A158" s="17">
        <v>9</v>
      </c>
      <c r="B158" s="23">
        <v>159</v>
      </c>
      <c r="C158" s="19" t="str">
        <f t="shared" si="16"/>
        <v>Olivia D’aversa</v>
      </c>
      <c r="D158" s="19" t="str">
        <f t="shared" si="17"/>
        <v>Maidenhead AC</v>
      </c>
      <c r="E158" s="4">
        <v>3.98</v>
      </c>
      <c r="F158" s="64">
        <v>1.9</v>
      </c>
      <c r="G158" s="6"/>
    </row>
    <row r="159" spans="1:7" ht="15">
      <c r="A159" s="17">
        <v>10</v>
      </c>
      <c r="B159" s="23">
        <v>98</v>
      </c>
      <c r="C159" s="19" t="str">
        <f t="shared" si="16"/>
        <v>Jessica Hatch</v>
      </c>
      <c r="D159" s="19" t="str">
        <f t="shared" si="17"/>
        <v>Bracknell AC</v>
      </c>
      <c r="E159" s="4">
        <v>3.89</v>
      </c>
      <c r="F159" s="64">
        <v>1.3</v>
      </c>
      <c r="G159" s="6"/>
    </row>
    <row r="160" spans="1:7" ht="15">
      <c r="A160" s="17"/>
      <c r="B160" s="62"/>
      <c r="C160" s="3"/>
      <c r="D160" s="3"/>
      <c r="E160" s="59"/>
      <c r="F160" s="5"/>
      <c r="G160" s="6"/>
    </row>
    <row r="161" spans="1:7" ht="15">
      <c r="A161" s="65" t="s">
        <v>1</v>
      </c>
      <c r="B161" s="58" t="s">
        <v>44</v>
      </c>
      <c r="C161" s="48"/>
      <c r="D161" s="3" t="s">
        <v>45</v>
      </c>
      <c r="E161" s="59"/>
      <c r="F161" s="27">
        <v>3</v>
      </c>
      <c r="G161" s="6"/>
    </row>
    <row r="162" spans="1:7" ht="15">
      <c r="A162" s="34" t="s">
        <v>7</v>
      </c>
      <c r="B162" s="60" t="s">
        <v>8</v>
      </c>
      <c r="C162" s="14" t="s">
        <v>9</v>
      </c>
      <c r="D162" s="15" t="s">
        <v>10</v>
      </c>
      <c r="E162" s="61" t="s">
        <v>11</v>
      </c>
      <c r="F162" s="5"/>
      <c r="G162" s="6"/>
    </row>
    <row r="163" spans="1:7" ht="15">
      <c r="A163" s="39">
        <v>1</v>
      </c>
      <c r="B163" s="23">
        <v>130</v>
      </c>
      <c r="C163" s="19" t="str">
        <f aca="true" t="shared" si="18" ref="C163:C168">IF(OR($B163=0,$B163=""),"",VLOOKUP($B163,females,2,FALSE))</f>
        <v>Daisy Weiser</v>
      </c>
      <c r="D163" s="19" t="str">
        <f aca="true" t="shared" si="19" ref="D163:D168">IF(OR($B163=0,$B163=""),"",VLOOKUP($B163,females,3,FALSE))</f>
        <v>Reading AC</v>
      </c>
      <c r="E163" s="4">
        <v>2.2</v>
      </c>
      <c r="F163" s="55">
        <f>IF(E163="","",IF(E163&lt;F161,"","CBP"))</f>
      </c>
      <c r="G163" s="42"/>
    </row>
    <row r="164" spans="1:7" ht="15">
      <c r="A164" s="39">
        <v>2</v>
      </c>
      <c r="B164" s="23">
        <v>126</v>
      </c>
      <c r="C164" s="19" t="str">
        <f t="shared" si="18"/>
        <v>Ruby Harris</v>
      </c>
      <c r="D164" s="19" t="str">
        <f t="shared" si="19"/>
        <v>Reading AC</v>
      </c>
      <c r="E164" s="4">
        <v>2.2</v>
      </c>
      <c r="F164" s="22"/>
      <c r="G164" s="6"/>
    </row>
    <row r="165" spans="1:7" ht="15">
      <c r="A165" s="17">
        <v>3</v>
      </c>
      <c r="B165" s="23">
        <v>74</v>
      </c>
      <c r="C165" s="19" t="str">
        <f t="shared" si="18"/>
        <v>Naomi Sutton</v>
      </c>
      <c r="D165" s="19" t="str">
        <f t="shared" si="19"/>
        <v>Reading AC</v>
      </c>
      <c r="E165" s="4">
        <v>2</v>
      </c>
      <c r="F165" s="22"/>
      <c r="G165" s="6"/>
    </row>
    <row r="166" spans="1:7" ht="15">
      <c r="A166" s="17" t="s">
        <v>46</v>
      </c>
      <c r="B166" s="23">
        <v>119</v>
      </c>
      <c r="C166" s="19" t="str">
        <f t="shared" si="18"/>
        <v>Grace Huskinson</v>
      </c>
      <c r="D166" s="19" t="str">
        <f t="shared" si="19"/>
        <v>Reading AC</v>
      </c>
      <c r="E166" s="4">
        <v>2</v>
      </c>
      <c r="F166" s="22"/>
      <c r="G166" s="6"/>
    </row>
    <row r="167" spans="1:7" ht="15">
      <c r="A167" s="17" t="s">
        <v>46</v>
      </c>
      <c r="B167" s="23">
        <v>143</v>
      </c>
      <c r="C167" s="19" t="str">
        <f t="shared" si="18"/>
        <v>Amy Smith</v>
      </c>
      <c r="D167" s="19" t="str">
        <f t="shared" si="19"/>
        <v>Reading AC</v>
      </c>
      <c r="E167" s="4">
        <v>2</v>
      </c>
      <c r="F167" s="5"/>
      <c r="G167" s="6"/>
    </row>
    <row r="168" spans="1:7" ht="15">
      <c r="A168" s="17">
        <v>6</v>
      </c>
      <c r="B168" s="23">
        <v>107</v>
      </c>
      <c r="C168" s="19" t="str">
        <f t="shared" si="18"/>
        <v>Jemima Crocker</v>
      </c>
      <c r="D168" s="19" t="str">
        <f t="shared" si="19"/>
        <v>Reading AC</v>
      </c>
      <c r="E168" s="4">
        <v>1.9</v>
      </c>
      <c r="F168" s="5"/>
      <c r="G168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O9" sqref="O9"/>
    </sheetView>
  </sheetViews>
  <sheetFormatPr defaultColWidth="9.140625" defaultRowHeight="15"/>
  <cols>
    <col min="2" max="2" width="29.00390625" style="0" bestFit="1" customWidth="1"/>
    <col min="3" max="3" width="21.8515625" style="0" bestFit="1" customWidth="1"/>
    <col min="4" max="4" width="7.8515625" style="0" customWidth="1"/>
    <col min="5" max="5" width="6.00390625" style="0" customWidth="1"/>
    <col min="6" max="6" width="7.8515625" style="112" customWidth="1"/>
    <col min="7" max="7" width="6.140625" style="0" customWidth="1"/>
    <col min="8" max="8" width="7.8515625" style="0" customWidth="1"/>
    <col min="9" max="9" width="6.28125" style="0" customWidth="1"/>
    <col min="10" max="10" width="7.8515625" style="0" customWidth="1"/>
    <col min="11" max="11" width="6.8515625" style="0" customWidth="1"/>
    <col min="12" max="12" width="11.8515625" style="0" customWidth="1"/>
  </cols>
  <sheetData>
    <row r="1" spans="1:13" ht="15">
      <c r="A1" s="126" t="s">
        <v>303</v>
      </c>
      <c r="B1" s="127"/>
      <c r="C1" s="128"/>
      <c r="D1" s="127"/>
      <c r="E1" s="127"/>
      <c r="F1" s="129"/>
      <c r="G1" s="130"/>
      <c r="H1" s="127"/>
      <c r="I1" s="127"/>
      <c r="J1" s="127"/>
      <c r="K1" s="127"/>
      <c r="L1" s="127"/>
      <c r="M1" s="127"/>
    </row>
    <row r="2" spans="1:13" ht="15">
      <c r="A2" s="127"/>
      <c r="B2" s="126"/>
      <c r="C2" s="127"/>
      <c r="D2" s="111"/>
      <c r="E2" s="127"/>
      <c r="F2" s="129"/>
      <c r="G2" s="127"/>
      <c r="H2" s="130"/>
      <c r="I2" s="127"/>
      <c r="J2" s="127"/>
      <c r="K2" s="127"/>
      <c r="L2" s="127"/>
      <c r="M2" s="127"/>
    </row>
    <row r="3" spans="1:13" ht="15">
      <c r="A3" s="113" t="s">
        <v>297</v>
      </c>
      <c r="B3" s="110" t="s">
        <v>9</v>
      </c>
      <c r="C3" s="114" t="s">
        <v>10</v>
      </c>
      <c r="D3" s="115" t="s">
        <v>292</v>
      </c>
      <c r="E3" s="116" t="s">
        <v>298</v>
      </c>
      <c r="F3" s="117" t="s">
        <v>293</v>
      </c>
      <c r="G3" s="116" t="s">
        <v>298</v>
      </c>
      <c r="H3" s="118" t="s">
        <v>299</v>
      </c>
      <c r="I3" s="116" t="s">
        <v>298</v>
      </c>
      <c r="J3" s="119" t="s">
        <v>300</v>
      </c>
      <c r="K3" s="116" t="s">
        <v>298</v>
      </c>
      <c r="L3" s="119" t="s">
        <v>301</v>
      </c>
      <c r="M3" s="119" t="s">
        <v>302</v>
      </c>
    </row>
    <row r="4" spans="1:13" ht="15">
      <c r="A4" s="131">
        <f>'[1]Athletes'!F18</f>
        <v>340</v>
      </c>
      <c r="B4" s="131" t="str">
        <f>'[1]Athletes'!G18</f>
        <v>Thomas Day</v>
      </c>
      <c r="C4" s="131" t="str">
        <f>'[1]Athletes'!H18</f>
        <v>Slough Junior AC</v>
      </c>
      <c r="D4" s="121">
        <f aca="true" t="shared" si="0" ref="D4:D19">IF(ISNA(VLOOKUP($A4,Event1B,2,FALSE)),0,VLOOKUP($A4,Event1B,2,FALSE))</f>
        <v>10.8</v>
      </c>
      <c r="E4" s="122">
        <f aca="true" t="shared" si="1" ref="E4:E19">IF(ISNA(VLOOKUP($A4,Event1B,5,FALSE)),0,VLOOKUP($A4,Event1B,5,FALSE))</f>
        <v>74</v>
      </c>
      <c r="F4" s="123">
        <f aca="true" t="shared" si="2" ref="F4:F19">IF(ISNA(VLOOKUP($A4,Event2B,2,FALSE)),0,VLOOKUP($A4,Event2B,2,FALSE))</f>
        <v>0.0011484953703703703</v>
      </c>
      <c r="G4" s="122">
        <v>100</v>
      </c>
      <c r="H4" s="121">
        <f aca="true" t="shared" si="3" ref="H4:H19">IF(ISNA(VLOOKUP($A4,Event3B,2,FALSE)),0,VLOOKUP($A4,Event3B,2,FALSE))</f>
        <v>4.41</v>
      </c>
      <c r="I4" s="122">
        <f aca="true" t="shared" si="4" ref="I4:I19">IF(ISNA(VLOOKUP($A4,Event3B,5,FALSE)),0,VLOOKUP($A4,Event3B,5,FALSE))</f>
        <v>64</v>
      </c>
      <c r="J4" s="121">
        <f aca="true" t="shared" si="5" ref="J4:J19">IF(ISNA(VLOOKUP($A4,Event4B,2,FALSE)),0,VLOOKUP($A4,Event4B,2,FALSE))</f>
        <v>6.55</v>
      </c>
      <c r="K4" s="122">
        <f aca="true" t="shared" si="6" ref="K4:K19">IF(ISNA(VLOOKUP($A4,Event4B,5,FALSE)),0,VLOOKUP($A4,Event4B,5,FALSE))</f>
        <v>51</v>
      </c>
      <c r="L4" s="124">
        <f aca="true" t="shared" si="7" ref="L4:L19">E4+G4+I4+K4</f>
        <v>289</v>
      </c>
      <c r="M4" s="125">
        <f aca="true" t="shared" si="8" ref="M4:M19">IF(L4&gt;0,RANK(L4,$L$4:$L$19),"")</f>
        <v>1</v>
      </c>
    </row>
    <row r="5" spans="1:13" ht="15">
      <c r="A5" s="131">
        <f>'[1]Athletes'!F10</f>
        <v>287</v>
      </c>
      <c r="B5" s="131" t="str">
        <f>'[1]Athletes'!G10</f>
        <v>Hal Rust-D'Eye</v>
      </c>
      <c r="C5" s="131" t="str">
        <f>'[1]Athletes'!H10</f>
        <v>Reading AC</v>
      </c>
      <c r="D5" s="121">
        <f t="shared" si="0"/>
        <v>11.1</v>
      </c>
      <c r="E5" s="122">
        <f t="shared" si="1"/>
        <v>71</v>
      </c>
      <c r="F5" s="123">
        <f t="shared" si="2"/>
        <v>0.0012268518518518518</v>
      </c>
      <c r="G5" s="122">
        <f aca="true" t="shared" si="9" ref="G5:G19">IF(ISNA(VLOOKUP($A5,Event2B,5,FALSE)),0,VLOOKUP($A5,Event2B,5,FALSE))</f>
        <v>93</v>
      </c>
      <c r="H5" s="121">
        <f t="shared" si="3"/>
        <v>4.09</v>
      </c>
      <c r="I5" s="122">
        <f t="shared" si="4"/>
        <v>54</v>
      </c>
      <c r="J5" s="121">
        <f t="shared" si="5"/>
        <v>8.02</v>
      </c>
      <c r="K5" s="122">
        <f t="shared" si="6"/>
        <v>62</v>
      </c>
      <c r="L5" s="124">
        <f t="shared" si="7"/>
        <v>280</v>
      </c>
      <c r="M5" s="125">
        <f t="shared" si="8"/>
        <v>2</v>
      </c>
    </row>
    <row r="6" spans="1:13" ht="15">
      <c r="A6" s="131">
        <f>'[1]Athletes'!F9</f>
        <v>281</v>
      </c>
      <c r="B6" s="131" t="str">
        <f>'[1]Athletes'!G9</f>
        <v>Adam Sfendla</v>
      </c>
      <c r="C6" s="131" t="str">
        <f>'[1]Athletes'!H9</f>
        <v>Windsor S E &amp; H</v>
      </c>
      <c r="D6" s="121">
        <f t="shared" si="0"/>
        <v>10.5</v>
      </c>
      <c r="E6" s="122">
        <f t="shared" si="1"/>
        <v>77</v>
      </c>
      <c r="F6" s="123">
        <f t="shared" si="2"/>
        <v>0.001213888888888889</v>
      </c>
      <c r="G6" s="122">
        <f t="shared" si="9"/>
        <v>95</v>
      </c>
      <c r="H6" s="121">
        <f t="shared" si="3"/>
        <v>4.19</v>
      </c>
      <c r="I6" s="122">
        <f t="shared" si="4"/>
        <v>57</v>
      </c>
      <c r="J6" s="121">
        <f t="shared" si="5"/>
        <v>6.04</v>
      </c>
      <c r="K6" s="122">
        <f t="shared" si="6"/>
        <v>44</v>
      </c>
      <c r="L6" s="124">
        <f t="shared" si="7"/>
        <v>273</v>
      </c>
      <c r="M6" s="125">
        <f t="shared" si="8"/>
        <v>3</v>
      </c>
    </row>
    <row r="7" spans="1:13" ht="15">
      <c r="A7" s="131">
        <f>'[1]Athletes'!F11</f>
        <v>291</v>
      </c>
      <c r="B7" s="131" t="str">
        <f>'[1]Athletes'!G11</f>
        <v>Reuben Anthony-Deyemo</v>
      </c>
      <c r="C7" s="131" t="str">
        <f>'[1]Athletes'!H11</f>
        <v>Reading AC</v>
      </c>
      <c r="D7" s="121">
        <f t="shared" si="0"/>
        <v>10.5</v>
      </c>
      <c r="E7" s="122">
        <f t="shared" si="1"/>
        <v>77</v>
      </c>
      <c r="F7" s="123">
        <f t="shared" si="2"/>
        <v>0.0012505787037037036</v>
      </c>
      <c r="G7" s="122">
        <f t="shared" si="9"/>
        <v>91</v>
      </c>
      <c r="H7" s="121">
        <f t="shared" si="3"/>
        <v>3.55</v>
      </c>
      <c r="I7" s="122">
        <f t="shared" si="4"/>
        <v>39</v>
      </c>
      <c r="J7" s="121">
        <f t="shared" si="5"/>
        <v>6.98</v>
      </c>
      <c r="K7" s="122">
        <f t="shared" si="6"/>
        <v>54</v>
      </c>
      <c r="L7" s="124">
        <f t="shared" si="7"/>
        <v>261</v>
      </c>
      <c r="M7" s="125">
        <f t="shared" si="8"/>
        <v>4</v>
      </c>
    </row>
    <row r="8" spans="1:13" ht="15">
      <c r="A8" s="131">
        <f>'[1]Athletes'!F4</f>
        <v>230</v>
      </c>
      <c r="B8" s="131" t="str">
        <f>'[1]Athletes'!G4</f>
        <v>Hector Daniel</v>
      </c>
      <c r="C8" s="131" t="str">
        <f>'[1]Athletes'!H4</f>
        <v>Bracknell AC</v>
      </c>
      <c r="D8" s="121">
        <f t="shared" si="0"/>
        <v>11.4</v>
      </c>
      <c r="E8" s="122">
        <f t="shared" si="1"/>
        <v>68</v>
      </c>
      <c r="F8" s="123">
        <f t="shared" si="2"/>
        <v>0.0012935185185185185</v>
      </c>
      <c r="G8" s="122">
        <f t="shared" si="9"/>
        <v>87</v>
      </c>
      <c r="H8" s="121">
        <f t="shared" si="3"/>
        <v>3.77</v>
      </c>
      <c r="I8" s="122">
        <f t="shared" si="4"/>
        <v>45</v>
      </c>
      <c r="J8" s="121">
        <f t="shared" si="5"/>
        <v>5.82</v>
      </c>
      <c r="K8" s="122">
        <f t="shared" si="6"/>
        <v>40</v>
      </c>
      <c r="L8" s="124">
        <f t="shared" si="7"/>
        <v>240</v>
      </c>
      <c r="M8" s="125">
        <f t="shared" si="8"/>
        <v>5</v>
      </c>
    </row>
    <row r="9" spans="1:13" ht="15">
      <c r="A9" s="131">
        <f>'[1]Athletes'!F14</f>
        <v>311</v>
      </c>
      <c r="B9" s="131" t="str">
        <f>'[1]Athletes'!G14</f>
        <v>Oscar Bailey</v>
      </c>
      <c r="C9" s="131" t="str">
        <f>'[1]Athletes'!H14</f>
        <v>Bracknell AC</v>
      </c>
      <c r="D9" s="121">
        <f t="shared" si="0"/>
        <v>11.2</v>
      </c>
      <c r="E9" s="122">
        <f t="shared" si="1"/>
        <v>70</v>
      </c>
      <c r="F9" s="123">
        <f t="shared" si="2"/>
        <v>0.0012729166666666668</v>
      </c>
      <c r="G9" s="122">
        <f t="shared" si="9"/>
        <v>89</v>
      </c>
      <c r="H9" s="121">
        <f t="shared" si="3"/>
        <v>3.75</v>
      </c>
      <c r="I9" s="122">
        <f t="shared" si="4"/>
        <v>44</v>
      </c>
      <c r="J9" s="121">
        <f t="shared" si="5"/>
        <v>5.46</v>
      </c>
      <c r="K9" s="122">
        <f t="shared" si="6"/>
        <v>34</v>
      </c>
      <c r="L9" s="124">
        <f t="shared" si="7"/>
        <v>237</v>
      </c>
      <c r="M9" s="125">
        <f t="shared" si="8"/>
        <v>6</v>
      </c>
    </row>
    <row r="10" spans="1:13" ht="15">
      <c r="A10" s="131">
        <f>'[1]Athletes'!F3</f>
        <v>223</v>
      </c>
      <c r="B10" s="131" t="str">
        <f>'[1]Athletes'!G3</f>
        <v>Ben Dewar</v>
      </c>
      <c r="C10" s="131" t="str">
        <f>'[1]Athletes'!H3</f>
        <v>Windsor S E &amp; H</v>
      </c>
      <c r="D10" s="121">
        <f t="shared" si="0"/>
        <v>11.5</v>
      </c>
      <c r="E10" s="122">
        <f t="shared" si="1"/>
        <v>67</v>
      </c>
      <c r="F10" s="123">
        <f t="shared" si="2"/>
        <v>0.0012324074074074073</v>
      </c>
      <c r="G10" s="122">
        <f t="shared" si="9"/>
        <v>93</v>
      </c>
      <c r="H10" s="121">
        <f t="shared" si="3"/>
        <v>3.89</v>
      </c>
      <c r="I10" s="122">
        <f t="shared" si="4"/>
        <v>48</v>
      </c>
      <c r="J10" s="121">
        <f t="shared" si="5"/>
        <v>4.57</v>
      </c>
      <c r="K10" s="122">
        <f t="shared" si="6"/>
        <v>25</v>
      </c>
      <c r="L10" s="124">
        <f t="shared" si="7"/>
        <v>233</v>
      </c>
      <c r="M10" s="125">
        <f t="shared" si="8"/>
        <v>7</v>
      </c>
    </row>
    <row r="11" spans="1:13" ht="15">
      <c r="A11" s="131">
        <f>'[1]Athletes'!F13</f>
        <v>301</v>
      </c>
      <c r="B11" s="131" t="str">
        <f>'[1]Athletes'!G13</f>
        <v>Julian Abass</v>
      </c>
      <c r="C11" s="131" t="str">
        <f>'[1]Athletes'!H13</f>
        <v>Windsor S E &amp; H</v>
      </c>
      <c r="D11" s="121">
        <f t="shared" si="0"/>
        <v>11.5</v>
      </c>
      <c r="E11" s="122">
        <f t="shared" si="1"/>
        <v>67</v>
      </c>
      <c r="F11" s="123">
        <f t="shared" si="2"/>
        <v>0.0013006944444444444</v>
      </c>
      <c r="G11" s="122">
        <f t="shared" si="9"/>
        <v>86</v>
      </c>
      <c r="H11" s="121">
        <f t="shared" si="3"/>
        <v>3.95</v>
      </c>
      <c r="I11" s="122">
        <f t="shared" si="4"/>
        <v>49</v>
      </c>
      <c r="J11" s="121">
        <f t="shared" si="5"/>
        <v>4.78</v>
      </c>
      <c r="K11" s="122">
        <f t="shared" si="6"/>
        <v>27</v>
      </c>
      <c r="L11" s="124">
        <f t="shared" si="7"/>
        <v>229</v>
      </c>
      <c r="M11" s="125">
        <f t="shared" si="8"/>
        <v>8</v>
      </c>
    </row>
    <row r="12" spans="1:13" ht="15">
      <c r="A12" s="131">
        <f>'[1]Athletes'!F23</f>
        <v>347</v>
      </c>
      <c r="B12" s="131" t="str">
        <f>'[1]Athletes'!G23</f>
        <v>Jamie Smith</v>
      </c>
      <c r="C12" s="131" t="str">
        <f>'[1]Athletes'!H23</f>
        <v>Slough Junior AC</v>
      </c>
      <c r="D12" s="121">
        <f t="shared" si="0"/>
        <v>11.5</v>
      </c>
      <c r="E12" s="122">
        <f t="shared" si="1"/>
        <v>67</v>
      </c>
      <c r="F12" s="123">
        <f t="shared" si="2"/>
        <v>0.0014008101851851853</v>
      </c>
      <c r="G12" s="122">
        <f t="shared" si="9"/>
        <v>77</v>
      </c>
      <c r="H12" s="121">
        <f t="shared" si="3"/>
        <v>3.94</v>
      </c>
      <c r="I12" s="122">
        <f t="shared" si="4"/>
        <v>49</v>
      </c>
      <c r="J12" s="121">
        <f t="shared" si="5"/>
        <v>4.8</v>
      </c>
      <c r="K12" s="122">
        <f t="shared" si="6"/>
        <v>27</v>
      </c>
      <c r="L12" s="124">
        <f t="shared" si="7"/>
        <v>220</v>
      </c>
      <c r="M12" s="125">
        <f t="shared" si="8"/>
        <v>9</v>
      </c>
    </row>
    <row r="13" spans="1:13" ht="15">
      <c r="A13" s="131">
        <f>'[1]Athletes'!F7</f>
        <v>278</v>
      </c>
      <c r="B13" s="131" t="str">
        <f>'[1]Athletes'!G7</f>
        <v>Samuel Lindsey-Halls</v>
      </c>
      <c r="C13" s="131" t="str">
        <f>'[1]Athletes'!H7</f>
        <v>Reading AC</v>
      </c>
      <c r="D13" s="121">
        <f t="shared" si="0"/>
        <v>11.2</v>
      </c>
      <c r="E13" s="122">
        <f t="shared" si="1"/>
        <v>70</v>
      </c>
      <c r="F13" s="123">
        <f t="shared" si="2"/>
        <v>0.001216087962962963</v>
      </c>
      <c r="G13" s="122">
        <f t="shared" si="9"/>
        <v>95</v>
      </c>
      <c r="H13" s="121">
        <f t="shared" si="3"/>
        <v>3.67</v>
      </c>
      <c r="I13" s="122">
        <f t="shared" si="4"/>
        <v>42</v>
      </c>
      <c r="J13" s="121">
        <f t="shared" si="5"/>
        <v>3.24</v>
      </c>
      <c r="K13" s="122">
        <f t="shared" si="6"/>
        <v>12</v>
      </c>
      <c r="L13" s="124">
        <f t="shared" si="7"/>
        <v>219</v>
      </c>
      <c r="M13" s="125">
        <f t="shared" si="8"/>
        <v>10</v>
      </c>
    </row>
    <row r="14" spans="1:13" ht="15">
      <c r="A14" s="131">
        <f>'[1]Athletes'!F16</f>
        <v>333</v>
      </c>
      <c r="B14" s="131" t="str">
        <f>'[1]Athletes'!G16</f>
        <v>Charlie Shervell</v>
      </c>
      <c r="C14" s="131" t="str">
        <f>'[1]Athletes'!H16</f>
        <v>Cookham RC</v>
      </c>
      <c r="D14" s="121">
        <f t="shared" si="0"/>
        <v>11.4</v>
      </c>
      <c r="E14" s="122">
        <f t="shared" si="1"/>
        <v>68</v>
      </c>
      <c r="F14" s="123">
        <f t="shared" si="2"/>
        <v>0.001478240740740741</v>
      </c>
      <c r="G14" s="122">
        <f t="shared" si="9"/>
        <v>69</v>
      </c>
      <c r="H14" s="121">
        <f t="shared" si="3"/>
        <v>3.69</v>
      </c>
      <c r="I14" s="122">
        <f t="shared" si="4"/>
        <v>43</v>
      </c>
      <c r="J14" s="121">
        <f t="shared" si="5"/>
        <v>5.47</v>
      </c>
      <c r="K14" s="122">
        <f t="shared" si="6"/>
        <v>34</v>
      </c>
      <c r="L14" s="124">
        <f t="shared" si="7"/>
        <v>214</v>
      </c>
      <c r="M14" s="125">
        <f t="shared" si="8"/>
        <v>11</v>
      </c>
    </row>
    <row r="15" spans="1:13" ht="15">
      <c r="A15" s="131">
        <f>'[1]Athletes'!F5</f>
        <v>243</v>
      </c>
      <c r="B15" s="131" t="str">
        <f>'[1]Athletes'!G5</f>
        <v>Reuben Jones</v>
      </c>
      <c r="C15" s="131" t="str">
        <f>'[1]Athletes'!H5</f>
        <v>Reading AC</v>
      </c>
      <c r="D15" s="121">
        <f t="shared" si="0"/>
        <v>10.9</v>
      </c>
      <c r="E15" s="122">
        <f t="shared" si="1"/>
        <v>73</v>
      </c>
      <c r="F15" s="123">
        <f t="shared" si="2"/>
        <v>0.0013449074074074075</v>
      </c>
      <c r="G15" s="122">
        <f t="shared" si="9"/>
        <v>82</v>
      </c>
      <c r="H15" s="121">
        <f t="shared" si="3"/>
        <v>4.19</v>
      </c>
      <c r="I15" s="122">
        <f t="shared" si="4"/>
        <v>57</v>
      </c>
      <c r="J15" s="121">
        <f t="shared" si="5"/>
        <v>0</v>
      </c>
      <c r="K15" s="122">
        <f t="shared" si="6"/>
        <v>0</v>
      </c>
      <c r="L15" s="124">
        <f t="shared" si="7"/>
        <v>212</v>
      </c>
      <c r="M15" s="125">
        <f t="shared" si="8"/>
        <v>12</v>
      </c>
    </row>
    <row r="16" spans="1:13" ht="15">
      <c r="A16" s="131">
        <f>'[1]Athletes'!F8</f>
        <v>279</v>
      </c>
      <c r="B16" s="131" t="str">
        <f>'[1]Athletes'!G8</f>
        <v>Dylan Madden</v>
      </c>
      <c r="C16" s="131" t="str">
        <f>'[1]Athletes'!H8</f>
        <v>Reading AC</v>
      </c>
      <c r="D16" s="121">
        <f t="shared" si="0"/>
        <v>11.5</v>
      </c>
      <c r="E16" s="122">
        <f t="shared" si="1"/>
        <v>67</v>
      </c>
      <c r="F16" s="123">
        <f t="shared" si="2"/>
        <v>0.0013211805555555555</v>
      </c>
      <c r="G16" s="122">
        <f t="shared" si="9"/>
        <v>84</v>
      </c>
      <c r="H16" s="121">
        <f t="shared" si="3"/>
        <v>3.12</v>
      </c>
      <c r="I16" s="122">
        <f t="shared" si="4"/>
        <v>29</v>
      </c>
      <c r="J16" s="121">
        <f t="shared" si="5"/>
        <v>4.61</v>
      </c>
      <c r="K16" s="122">
        <f t="shared" si="6"/>
        <v>26</v>
      </c>
      <c r="L16" s="124">
        <f t="shared" si="7"/>
        <v>206</v>
      </c>
      <c r="M16" s="125">
        <f t="shared" si="8"/>
        <v>13</v>
      </c>
    </row>
    <row r="17" spans="1:13" ht="15">
      <c r="A17" s="131">
        <f>'[1]Athletes'!F17</f>
        <v>336</v>
      </c>
      <c r="B17" s="131" t="str">
        <f>'[1]Athletes'!G17</f>
        <v>Oliver Anderson</v>
      </c>
      <c r="C17" s="131" t="str">
        <f>'[1]Athletes'!H17</f>
        <v>Bracknell AC</v>
      </c>
      <c r="D17" s="121">
        <f t="shared" si="0"/>
        <v>11.3</v>
      </c>
      <c r="E17" s="122">
        <f t="shared" si="1"/>
        <v>69</v>
      </c>
      <c r="F17" s="123">
        <f t="shared" si="2"/>
        <v>0.0016248842592592593</v>
      </c>
      <c r="G17" s="122">
        <f t="shared" si="9"/>
        <v>55</v>
      </c>
      <c r="H17" s="121">
        <f t="shared" si="3"/>
        <v>3.69</v>
      </c>
      <c r="I17" s="122">
        <f t="shared" si="4"/>
        <v>43</v>
      </c>
      <c r="J17" s="121">
        <f t="shared" si="5"/>
        <v>5.56</v>
      </c>
      <c r="K17" s="122">
        <f t="shared" si="6"/>
        <v>36</v>
      </c>
      <c r="L17" s="124">
        <f t="shared" si="7"/>
        <v>203</v>
      </c>
      <c r="M17" s="125">
        <f t="shared" si="8"/>
        <v>14</v>
      </c>
    </row>
    <row r="18" spans="1:13" ht="15">
      <c r="A18" s="131">
        <f>'[1]Athletes'!F15</f>
        <v>323</v>
      </c>
      <c r="B18" s="131" t="str">
        <f>'[1]Athletes'!G15</f>
        <v>Leon Mwangi</v>
      </c>
      <c r="C18" s="131" t="str">
        <f>'[1]Athletes'!H15</f>
        <v>Windsor S E &amp; H</v>
      </c>
      <c r="D18" s="121">
        <f t="shared" si="0"/>
        <v>12.6</v>
      </c>
      <c r="E18" s="122">
        <f t="shared" si="1"/>
        <v>56</v>
      </c>
      <c r="F18" s="123">
        <f t="shared" si="2"/>
        <v>0.0014304398148148147</v>
      </c>
      <c r="G18" s="122">
        <f t="shared" si="9"/>
        <v>74</v>
      </c>
      <c r="H18" s="121">
        <f t="shared" si="3"/>
        <v>3.36</v>
      </c>
      <c r="I18" s="122">
        <f t="shared" si="4"/>
        <v>35</v>
      </c>
      <c r="J18" s="121">
        <f t="shared" si="5"/>
        <v>4.95</v>
      </c>
      <c r="K18" s="122">
        <f t="shared" si="6"/>
        <v>29</v>
      </c>
      <c r="L18" s="124">
        <f t="shared" si="7"/>
        <v>194</v>
      </c>
      <c r="M18" s="125">
        <f t="shared" si="8"/>
        <v>15</v>
      </c>
    </row>
    <row r="19" spans="1:13" ht="15">
      <c r="A19" s="131">
        <f>'[1]Athletes'!F2</f>
        <v>221</v>
      </c>
      <c r="B19" s="131" t="str">
        <f>'[1]Athletes'!G2</f>
        <v>Ben Hearsey</v>
      </c>
      <c r="C19" s="131" t="str">
        <f>'[1]Athletes'!H2</f>
        <v>Cookham RC</v>
      </c>
      <c r="D19" s="121">
        <f t="shared" si="0"/>
        <v>12.5</v>
      </c>
      <c r="E19" s="122">
        <f t="shared" si="1"/>
        <v>57</v>
      </c>
      <c r="F19" s="123">
        <f t="shared" si="2"/>
        <v>0.0014631944444444447</v>
      </c>
      <c r="G19" s="122">
        <f t="shared" si="9"/>
        <v>71</v>
      </c>
      <c r="H19" s="121">
        <f t="shared" si="3"/>
        <v>3.09</v>
      </c>
      <c r="I19" s="122">
        <f t="shared" si="4"/>
        <v>28</v>
      </c>
      <c r="J19" s="121">
        <f t="shared" si="5"/>
        <v>2.57</v>
      </c>
      <c r="K19" s="122">
        <f t="shared" si="6"/>
        <v>5</v>
      </c>
      <c r="L19" s="124">
        <f t="shared" si="7"/>
        <v>161</v>
      </c>
      <c r="M19" s="125">
        <f t="shared" si="8"/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79">
      <selection activeCell="A52" sqref="A52:IV52"/>
    </sheetView>
  </sheetViews>
  <sheetFormatPr defaultColWidth="9.140625" defaultRowHeight="15"/>
  <cols>
    <col min="1" max="1" width="6.7109375" style="39" customWidth="1"/>
    <col min="2" max="2" width="6.7109375" style="74" customWidth="1"/>
    <col min="3" max="3" width="27.00390625" style="6" customWidth="1"/>
    <col min="4" max="4" width="23.7109375" style="6" customWidth="1"/>
    <col min="5" max="5" width="16.00390625" style="4" customWidth="1"/>
    <col min="6" max="6" width="7.140625" style="38" customWidth="1"/>
    <col min="7" max="7" width="29.421875" style="6" customWidth="1"/>
  </cols>
  <sheetData>
    <row r="1" spans="1:6" ht="15">
      <c r="A1" s="66" t="s">
        <v>47</v>
      </c>
      <c r="B1" s="53"/>
      <c r="C1" s="54"/>
      <c r="D1" s="54"/>
      <c r="F1" s="67"/>
    </row>
    <row r="2" spans="1:6" ht="15">
      <c r="A2" s="68"/>
      <c r="B2" s="53"/>
      <c r="C2" s="54"/>
      <c r="D2" s="54"/>
      <c r="E2" s="9"/>
      <c r="F2" s="67"/>
    </row>
    <row r="3" spans="2:6" ht="15">
      <c r="B3" s="53"/>
      <c r="C3" s="54"/>
      <c r="D3" s="54"/>
      <c r="E3" s="25"/>
      <c r="F3" s="67"/>
    </row>
    <row r="4" spans="1:6" ht="15">
      <c r="A4" s="69" t="s">
        <v>1</v>
      </c>
      <c r="B4" s="70" t="s">
        <v>48</v>
      </c>
      <c r="D4" s="71" t="s">
        <v>49</v>
      </c>
      <c r="E4" s="28"/>
      <c r="F4" s="71">
        <v>11.6</v>
      </c>
    </row>
    <row r="5" spans="1:6" ht="15">
      <c r="A5" s="72"/>
      <c r="B5" s="70"/>
      <c r="D5" s="11" t="s">
        <v>50</v>
      </c>
      <c r="E5" s="28" t="s">
        <v>1</v>
      </c>
      <c r="F5" s="71"/>
    </row>
    <row r="6" spans="1:5" ht="15">
      <c r="A6" s="34" t="s">
        <v>7</v>
      </c>
      <c r="B6" s="35" t="s">
        <v>8</v>
      </c>
      <c r="C6" s="36" t="s">
        <v>9</v>
      </c>
      <c r="D6" s="37" t="s">
        <v>10</v>
      </c>
      <c r="E6" s="16" t="s">
        <v>11</v>
      </c>
    </row>
    <row r="7" spans="1:6" ht="15">
      <c r="A7" s="39">
        <v>1</v>
      </c>
      <c r="B7" s="53">
        <v>318</v>
      </c>
      <c r="C7" s="54" t="str">
        <f>IF(OR($B7=0,$B7=""),"",VLOOKUP($B7,males,2,FALSE))</f>
        <v>Trey Bennett</v>
      </c>
      <c r="D7" s="54" t="str">
        <f>IF(OR($B7=0,$B7=""),"",VLOOKUP($B7,males,3,FALSE))</f>
        <v>Slough Junior AC</v>
      </c>
      <c r="E7" s="30">
        <v>12.35</v>
      </c>
      <c r="F7" s="41">
        <f>IF(E7="","",IF(E7&gt;F4,"","CBP"))</f>
      </c>
    </row>
    <row r="8" spans="1:6" ht="15">
      <c r="A8" s="39">
        <v>2</v>
      </c>
      <c r="B8" s="53">
        <v>240</v>
      </c>
      <c r="C8" s="54" t="str">
        <f>IF(OR($B8=0,$B8=""),"",VLOOKUP($B8,males,2,FALSE))</f>
        <v>Sam Green</v>
      </c>
      <c r="D8" s="54" t="str">
        <f>IF(OR($B8=0,$B8=""),"",VLOOKUP($B8,males,3,FALSE))</f>
        <v>Bracknell AC</v>
      </c>
      <c r="E8" s="30">
        <v>12.45</v>
      </c>
      <c r="F8" s="67"/>
    </row>
    <row r="9" spans="1:6" ht="15">
      <c r="A9" s="39">
        <v>3</v>
      </c>
      <c r="B9" s="53">
        <v>285</v>
      </c>
      <c r="C9" s="54" t="str">
        <f>IF(OR($B9=0,$B9=""),"",VLOOKUP($B9,males,2,FALSE))</f>
        <v>Nick Holdsworth</v>
      </c>
      <c r="D9" s="54" t="str">
        <f>IF(OR($B9=0,$B9=""),"",VLOOKUP($B9,males,3,FALSE))</f>
        <v>Cookham RC</v>
      </c>
      <c r="E9" s="30">
        <v>13.65</v>
      </c>
      <c r="F9" s="67"/>
    </row>
    <row r="10" spans="1:6" ht="15">
      <c r="A10" s="39">
        <v>4</v>
      </c>
      <c r="B10" s="53">
        <v>237</v>
      </c>
      <c r="C10" s="54" t="str">
        <f>IF(OR($B10=0,$B10=""),"",VLOOKUP($B10,males,2,FALSE))</f>
        <v>Elliot Tomkins</v>
      </c>
      <c r="D10" s="54" t="str">
        <f>IF(OR($B10=0,$B10=""),"",VLOOKUP($B10,males,3,FALSE))</f>
        <v>Cookham RC</v>
      </c>
      <c r="E10" s="30">
        <v>14</v>
      </c>
      <c r="F10" s="67"/>
    </row>
    <row r="11" spans="2:5" ht="15">
      <c r="B11" s="53"/>
      <c r="C11" s="54"/>
      <c r="D11" s="54"/>
      <c r="E11" s="30"/>
    </row>
    <row r="12" spans="1:6" ht="15">
      <c r="A12" s="69" t="s">
        <v>1</v>
      </c>
      <c r="B12" s="70" t="s">
        <v>51</v>
      </c>
      <c r="D12" s="71" t="s">
        <v>52</v>
      </c>
      <c r="E12" s="28"/>
      <c r="F12" s="71">
        <v>23.8</v>
      </c>
    </row>
    <row r="13" spans="1:6" ht="15">
      <c r="A13" s="69"/>
      <c r="B13" s="70"/>
      <c r="D13" s="71" t="s">
        <v>53</v>
      </c>
      <c r="E13" s="28"/>
      <c r="F13" s="71"/>
    </row>
    <row r="14" spans="1:6" ht="15">
      <c r="A14" s="69"/>
      <c r="B14" s="70"/>
      <c r="D14" s="71" t="s">
        <v>54</v>
      </c>
      <c r="E14" s="28"/>
      <c r="F14" s="73">
        <v>23.78</v>
      </c>
    </row>
    <row r="15" spans="1:6" ht="15">
      <c r="A15" s="72"/>
      <c r="B15" s="70"/>
      <c r="D15" s="11" t="s">
        <v>55</v>
      </c>
      <c r="E15" s="28" t="s">
        <v>1</v>
      </c>
      <c r="F15" s="71"/>
    </row>
    <row r="16" spans="1:5" ht="15">
      <c r="A16" s="34" t="s">
        <v>7</v>
      </c>
      <c r="B16" s="35" t="s">
        <v>8</v>
      </c>
      <c r="C16" s="36" t="s">
        <v>9</v>
      </c>
      <c r="D16" s="37" t="s">
        <v>10</v>
      </c>
      <c r="E16" s="16" t="s">
        <v>11</v>
      </c>
    </row>
    <row r="17" spans="1:6" ht="15">
      <c r="A17" s="39">
        <v>1</v>
      </c>
      <c r="B17" s="53">
        <v>321</v>
      </c>
      <c r="C17" s="54" t="str">
        <f aca="true" t="shared" si="0" ref="C17:C22">IF(OR($B17=0,$B17=""),"",VLOOKUP($B17,males,2,FALSE))</f>
        <v>Oliver Cloherty</v>
      </c>
      <c r="D17" s="54" t="str">
        <f aca="true" t="shared" si="1" ref="D17:D22">IF(OR($B17=0,$B17=""),"",VLOOKUP($B17,males,3,FALSE))</f>
        <v>Windsor S E &amp; H</v>
      </c>
      <c r="E17" s="30">
        <v>25.24</v>
      </c>
      <c r="F17" s="41">
        <f>IF(E17="","",IF(E17&gt;F12,"","CBP"))</f>
      </c>
    </row>
    <row r="18" spans="1:6" ht="15">
      <c r="A18" s="39">
        <v>2</v>
      </c>
      <c r="B18" s="53">
        <v>318</v>
      </c>
      <c r="C18" s="54" t="str">
        <f t="shared" si="0"/>
        <v>Trey Bennett</v>
      </c>
      <c r="D18" s="54" t="str">
        <f t="shared" si="1"/>
        <v>Slough Junior AC</v>
      </c>
      <c r="E18" s="30">
        <v>25.44</v>
      </c>
      <c r="F18" s="67"/>
    </row>
    <row r="19" spans="1:6" ht="15">
      <c r="A19" s="39">
        <v>3</v>
      </c>
      <c r="B19" s="53">
        <v>331</v>
      </c>
      <c r="C19" s="54" t="str">
        <f t="shared" si="0"/>
        <v>Aman Marwaha</v>
      </c>
      <c r="D19" s="54" t="str">
        <f t="shared" si="1"/>
        <v>Windsor S E &amp; H</v>
      </c>
      <c r="E19" s="30">
        <v>26.39</v>
      </c>
      <c r="F19" s="67"/>
    </row>
    <row r="20" spans="1:5" ht="15">
      <c r="A20" s="39">
        <v>4</v>
      </c>
      <c r="B20" s="53">
        <v>234</v>
      </c>
      <c r="C20" s="54" t="str">
        <f t="shared" si="0"/>
        <v>Matthew Chidede</v>
      </c>
      <c r="D20" s="54" t="str">
        <f t="shared" si="1"/>
        <v>Bracknell AC</v>
      </c>
      <c r="E20" s="30">
        <v>26.82</v>
      </c>
    </row>
    <row r="21" spans="1:5" ht="15">
      <c r="A21" s="39">
        <v>5</v>
      </c>
      <c r="B21" s="53">
        <v>237</v>
      </c>
      <c r="C21" s="54" t="str">
        <f t="shared" si="0"/>
        <v>Elliot Tomkins</v>
      </c>
      <c r="D21" s="54" t="str">
        <f t="shared" si="1"/>
        <v>Cookham RC</v>
      </c>
      <c r="E21" s="30">
        <v>28.3</v>
      </c>
    </row>
    <row r="22" spans="1:6" ht="15">
      <c r="A22" s="39">
        <v>6</v>
      </c>
      <c r="B22" s="53">
        <v>253</v>
      </c>
      <c r="C22" s="54" t="str">
        <f t="shared" si="0"/>
        <v>Chester Shen</v>
      </c>
      <c r="D22" s="54" t="str">
        <f t="shared" si="1"/>
        <v>Maidenhead AC</v>
      </c>
      <c r="E22" s="30">
        <v>28.6</v>
      </c>
      <c r="F22" s="67"/>
    </row>
    <row r="23" spans="2:6" ht="15">
      <c r="B23" s="53"/>
      <c r="C23" s="54"/>
      <c r="D23" s="54"/>
      <c r="E23" s="9"/>
      <c r="F23" s="67"/>
    </row>
    <row r="24" spans="1:6" ht="15">
      <c r="A24" s="31" t="s">
        <v>1</v>
      </c>
      <c r="B24" s="70" t="s">
        <v>56</v>
      </c>
      <c r="D24" s="71" t="s">
        <v>57</v>
      </c>
      <c r="E24" s="32"/>
      <c r="F24" s="71">
        <v>37.7</v>
      </c>
    </row>
    <row r="25" spans="1:5" ht="15">
      <c r="A25" s="34" t="s">
        <v>7</v>
      </c>
      <c r="B25" s="35" t="s">
        <v>8</v>
      </c>
      <c r="C25" s="36" t="s">
        <v>9</v>
      </c>
      <c r="D25" s="37" t="s">
        <v>10</v>
      </c>
      <c r="E25" s="29" t="s">
        <v>11</v>
      </c>
    </row>
    <row r="26" spans="1:6" ht="15">
      <c r="A26" s="39">
        <v>1</v>
      </c>
      <c r="B26" s="53">
        <v>321</v>
      </c>
      <c r="C26" s="54" t="str">
        <f>IF(OR($B26=0,$B26=""),"",VLOOKUP($B26,males,2,FALSE))</f>
        <v>Oliver Cloherty</v>
      </c>
      <c r="D26" s="54" t="str">
        <f>IF(OR($B26=0,$B26=""),"",VLOOKUP($B26,males,3,FALSE))</f>
        <v>Windsor S E &amp; H</v>
      </c>
      <c r="E26" s="4">
        <v>39.88</v>
      </c>
      <c r="F26" s="41">
        <f>IF(E26="","",IF(E26&gt;F24,"","CBP"))</f>
      </c>
    </row>
    <row r="27" spans="1:5" ht="15">
      <c r="A27" s="39">
        <v>2</v>
      </c>
      <c r="B27" s="53">
        <v>318</v>
      </c>
      <c r="C27" s="54" t="str">
        <f>IF(OR($B27=0,$B27=""),"",VLOOKUP($B27,males,2,FALSE))</f>
        <v>Trey Bennett</v>
      </c>
      <c r="D27" s="54" t="str">
        <f>IF(OR($B27=0,$B27=""),"",VLOOKUP($B27,males,3,FALSE))</f>
        <v>Slough Junior AC</v>
      </c>
      <c r="E27" s="4">
        <v>40.79</v>
      </c>
    </row>
    <row r="28" spans="1:5" ht="15">
      <c r="A28" s="39">
        <v>3</v>
      </c>
      <c r="B28" s="53">
        <v>285</v>
      </c>
      <c r="C28" s="54" t="str">
        <f>IF(OR($B28=0,$B28=""),"",VLOOKUP($B28,males,2,FALSE))</f>
        <v>Nick Holdsworth</v>
      </c>
      <c r="D28" s="54" t="str">
        <f>IF(OR($B28=0,$B28=""),"",VLOOKUP($B28,males,3,FALSE))</f>
        <v>Cookham RC</v>
      </c>
      <c r="E28" s="4">
        <v>44.56</v>
      </c>
    </row>
    <row r="29" spans="1:5" ht="15">
      <c r="A29" s="39">
        <v>4</v>
      </c>
      <c r="B29" s="53">
        <v>253</v>
      </c>
      <c r="C29" s="54" t="str">
        <f>IF(OR($B29=0,$B29=""),"",VLOOKUP($B29,males,2,FALSE))</f>
        <v>Chester Shen</v>
      </c>
      <c r="D29" s="54" t="str">
        <f>IF(OR($B29=0,$B29=""),"",VLOOKUP($B29,males,3,FALSE))</f>
        <v>Maidenhead AC</v>
      </c>
      <c r="E29" s="4">
        <v>45.22</v>
      </c>
    </row>
    <row r="30" spans="2:5" ht="15">
      <c r="B30" s="53"/>
      <c r="C30" s="54"/>
      <c r="D30" s="54"/>
      <c r="E30" s="40"/>
    </row>
    <row r="31" spans="1:6" ht="15">
      <c r="A31" s="31" t="s">
        <v>1</v>
      </c>
      <c r="B31" s="70" t="s">
        <v>58</v>
      </c>
      <c r="D31" s="71" t="s">
        <v>59</v>
      </c>
      <c r="E31" s="32"/>
      <c r="F31" s="33">
        <v>0.001423611111111111</v>
      </c>
    </row>
    <row r="32" spans="1:5" ht="15">
      <c r="A32" s="34" t="s">
        <v>7</v>
      </c>
      <c r="B32" s="35" t="s">
        <v>8</v>
      </c>
      <c r="C32" s="36" t="s">
        <v>9</v>
      </c>
      <c r="D32" s="37" t="s">
        <v>10</v>
      </c>
      <c r="E32" s="29" t="s">
        <v>11</v>
      </c>
    </row>
    <row r="33" spans="1:6" ht="15">
      <c r="A33" s="39">
        <v>1</v>
      </c>
      <c r="B33" s="53">
        <v>326</v>
      </c>
      <c r="C33" s="54" t="str">
        <f>IF(OR($B33=0,$B33=""),"",VLOOKUP($B33,males,2,FALSE))</f>
        <v>Aryan Gupta</v>
      </c>
      <c r="D33" s="54" t="str">
        <f>IF(OR($B33=0,$B33=""),"",VLOOKUP($B33,males,3,FALSE))</f>
        <v>Reading AC</v>
      </c>
      <c r="E33" s="40">
        <v>0.0015412037037037035</v>
      </c>
      <c r="F33" s="41">
        <f>IF(E33="","",IF(E33&gt;F31,"","CBP"))</f>
      </c>
    </row>
    <row r="34" spans="1:5" ht="15">
      <c r="A34" s="39">
        <v>2</v>
      </c>
      <c r="B34" s="53">
        <v>234</v>
      </c>
      <c r="C34" s="54" t="str">
        <f>IF(OR($B34=0,$B34=""),"",VLOOKUP($B34,males,2,FALSE))</f>
        <v>Matthew Chidede</v>
      </c>
      <c r="D34" s="54" t="str">
        <f>IF(OR($B34=0,$B34=""),"",VLOOKUP($B34,males,3,FALSE))</f>
        <v>Bracknell AC</v>
      </c>
      <c r="E34" s="40">
        <v>0.0016056712962962962</v>
      </c>
    </row>
    <row r="35" spans="1:5" ht="15">
      <c r="A35" s="39">
        <v>3</v>
      </c>
      <c r="B35" s="53">
        <v>235</v>
      </c>
      <c r="C35" s="54" t="str">
        <f>IF(OR($B35=0,$B35=""),"",VLOOKUP($B35,males,2,FALSE))</f>
        <v>Matthew Knight</v>
      </c>
      <c r="D35" s="54" t="str">
        <f>IF(OR($B35=0,$B35=""),"",VLOOKUP($B35,males,3,FALSE))</f>
        <v>Windsor S E &amp; H</v>
      </c>
      <c r="E35" s="40">
        <v>0.0016057870370370369</v>
      </c>
    </row>
    <row r="36" spans="1:5" ht="15">
      <c r="A36" s="39">
        <v>4</v>
      </c>
      <c r="B36" s="53">
        <v>306</v>
      </c>
      <c r="C36" s="54" t="str">
        <f>IF(OR($B36=0,$B36=""),"",VLOOKUP($B36,males,2,FALSE))</f>
        <v>William Goddard</v>
      </c>
      <c r="D36" s="54" t="str">
        <f>IF(OR($B36=0,$B36=""),"",VLOOKUP($B36,males,3,FALSE))</f>
        <v>Windsor S E &amp; H</v>
      </c>
      <c r="E36" s="40">
        <v>0.0016697916666666666</v>
      </c>
    </row>
    <row r="37" spans="1:5" ht="15">
      <c r="A37" s="39">
        <v>5</v>
      </c>
      <c r="B37" s="53">
        <v>269</v>
      </c>
      <c r="C37" s="54" t="str">
        <f>IF(OR($B37=0,$B37=""),"",VLOOKUP($B37,males,2,FALSE))</f>
        <v>Joshua Alexander</v>
      </c>
      <c r="D37" s="54" t="str">
        <f>IF(OR($B37=0,$B37=""),"",VLOOKUP($B37,males,3,FALSE))</f>
        <v>Bracknell AC</v>
      </c>
      <c r="E37" s="40">
        <v>0.0017565972222222221</v>
      </c>
    </row>
    <row r="38" spans="2:4" ht="15">
      <c r="B38" s="53"/>
      <c r="C38" s="54"/>
      <c r="D38" s="54"/>
    </row>
    <row r="39" spans="1:6" ht="15">
      <c r="A39" s="31" t="s">
        <v>1</v>
      </c>
      <c r="B39" s="70" t="s">
        <v>60</v>
      </c>
      <c r="D39" s="71" t="s">
        <v>61</v>
      </c>
      <c r="E39" s="32"/>
      <c r="F39" s="33">
        <v>0.0029421296296296296</v>
      </c>
    </row>
    <row r="40" spans="1:5" ht="15">
      <c r="A40" s="34" t="s">
        <v>7</v>
      </c>
      <c r="B40" s="35" t="s">
        <v>8</v>
      </c>
      <c r="C40" s="36" t="s">
        <v>9</v>
      </c>
      <c r="D40" s="37" t="s">
        <v>10</v>
      </c>
      <c r="E40" s="29" t="s">
        <v>11</v>
      </c>
    </row>
    <row r="41" spans="1:7" ht="15">
      <c r="A41" s="39">
        <v>1</v>
      </c>
      <c r="B41" s="53">
        <v>209</v>
      </c>
      <c r="C41" s="54" t="str">
        <f aca="true" t="shared" si="2" ref="C41:C51">IF(OR($B41=0,$B41=""),"",VLOOKUP($B41,males,2,FALSE))</f>
        <v>Sam Hodgson</v>
      </c>
      <c r="D41" s="54" t="str">
        <f aca="true" t="shared" si="3" ref="D41:D51">IF(OR($B41=0,$B41=""),"",VLOOKUP($B41,males,3,FALSE))</f>
        <v>Windsor S E &amp; H</v>
      </c>
      <c r="E41" s="40">
        <v>0.003006134259259259</v>
      </c>
      <c r="F41" s="41">
        <f>IF(E41="","",IF(E41&gt;F39,"","CBP"))</f>
      </c>
      <c r="G41" s="42"/>
    </row>
    <row r="42" spans="1:5" ht="15">
      <c r="A42" s="39">
        <v>2</v>
      </c>
      <c r="B42" s="53">
        <v>258</v>
      </c>
      <c r="C42" s="54" t="str">
        <f t="shared" si="2"/>
        <v>Oliver Craggs</v>
      </c>
      <c r="D42" s="54" t="str">
        <f t="shared" si="3"/>
        <v>Reading AC</v>
      </c>
      <c r="E42" s="40">
        <v>0.0032510416666666664</v>
      </c>
    </row>
    <row r="43" spans="1:5" ht="15">
      <c r="A43" s="39">
        <v>3</v>
      </c>
      <c r="B43" s="53">
        <v>231</v>
      </c>
      <c r="C43" s="54" t="str">
        <f t="shared" si="2"/>
        <v>Torin Brooks</v>
      </c>
      <c r="D43" s="54" t="str">
        <f t="shared" si="3"/>
        <v>Bracknell AC</v>
      </c>
      <c r="E43" s="40">
        <v>0.0032856481481481482</v>
      </c>
    </row>
    <row r="44" spans="1:5" ht="15">
      <c r="A44" s="39">
        <v>4</v>
      </c>
      <c r="B44" s="53">
        <v>342</v>
      </c>
      <c r="C44" s="54" t="str">
        <f t="shared" si="2"/>
        <v>Rocco Hudson</v>
      </c>
      <c r="D44" s="54" t="str">
        <f t="shared" si="3"/>
        <v>Windsor S E &amp; H</v>
      </c>
      <c r="E44" s="40">
        <v>0.0033446759259259263</v>
      </c>
    </row>
    <row r="45" spans="1:5" ht="15">
      <c r="A45" s="39">
        <v>5</v>
      </c>
      <c r="B45" s="53">
        <v>205</v>
      </c>
      <c r="C45" s="54" t="str">
        <f t="shared" si="2"/>
        <v>Laurie Baker</v>
      </c>
      <c r="D45" s="54" t="str">
        <f t="shared" si="3"/>
        <v>Reading AC</v>
      </c>
      <c r="E45" s="40">
        <v>0.003371875</v>
      </c>
    </row>
    <row r="46" spans="1:5" ht="15">
      <c r="A46" s="39">
        <v>6</v>
      </c>
      <c r="B46" s="53">
        <v>265</v>
      </c>
      <c r="C46" s="54" t="str">
        <f t="shared" si="2"/>
        <v>Sam Helsby</v>
      </c>
      <c r="D46" s="54" t="str">
        <f t="shared" si="3"/>
        <v>Windsor S E &amp; H</v>
      </c>
      <c r="E46" s="40">
        <v>0.003394675925925926</v>
      </c>
    </row>
    <row r="47" spans="1:5" ht="15">
      <c r="A47" s="39">
        <v>7</v>
      </c>
      <c r="B47" s="53">
        <v>236</v>
      </c>
      <c r="C47" s="54" t="str">
        <f t="shared" si="2"/>
        <v>Benjamin McCabe</v>
      </c>
      <c r="D47" s="54" t="str">
        <f t="shared" si="3"/>
        <v>Reading AC</v>
      </c>
      <c r="E47" s="40">
        <v>0.0034215277777777772</v>
      </c>
    </row>
    <row r="48" spans="1:5" ht="15">
      <c r="A48" s="39">
        <v>8</v>
      </c>
      <c r="B48" s="53">
        <v>315</v>
      </c>
      <c r="C48" s="54" t="str">
        <f t="shared" si="2"/>
        <v>Euan Russell</v>
      </c>
      <c r="D48" s="54" t="str">
        <f t="shared" si="3"/>
        <v>Cookham RC</v>
      </c>
      <c r="E48" s="40">
        <v>0.0034341435185185187</v>
      </c>
    </row>
    <row r="49" spans="1:5" ht="15">
      <c r="A49" s="39">
        <v>9</v>
      </c>
      <c r="B49" s="53">
        <v>304</v>
      </c>
      <c r="C49" s="54" t="str">
        <f t="shared" si="2"/>
        <v>Charlie Borgnis</v>
      </c>
      <c r="D49" s="54" t="str">
        <f t="shared" si="3"/>
        <v>Bracknell AC</v>
      </c>
      <c r="E49" s="40">
        <v>0.0035226851851851856</v>
      </c>
    </row>
    <row r="50" spans="1:5" ht="15">
      <c r="A50" s="39">
        <v>10</v>
      </c>
      <c r="B50" s="53">
        <v>220</v>
      </c>
      <c r="C50" s="54" t="str">
        <f t="shared" si="2"/>
        <v>Oliver Barrett</v>
      </c>
      <c r="D50" s="54" t="str">
        <f t="shared" si="3"/>
        <v>Bracknell AC</v>
      </c>
      <c r="E50" s="40">
        <v>0.0035349537037037038</v>
      </c>
    </row>
    <row r="51" spans="1:5" ht="15">
      <c r="A51" s="39">
        <v>11</v>
      </c>
      <c r="B51" s="53">
        <v>210</v>
      </c>
      <c r="C51" s="54" t="str">
        <f t="shared" si="2"/>
        <v>Edwin Isted</v>
      </c>
      <c r="D51" s="54" t="str">
        <f t="shared" si="3"/>
        <v>Cookham RC</v>
      </c>
      <c r="E51" s="40">
        <v>0.003564004629629629</v>
      </c>
    </row>
    <row r="53" spans="1:6" ht="15">
      <c r="A53" s="31" t="s">
        <v>1</v>
      </c>
      <c r="B53" s="70" t="s">
        <v>62</v>
      </c>
      <c r="D53" s="71" t="s">
        <v>63</v>
      </c>
      <c r="E53" s="32"/>
      <c r="F53" s="71">
        <v>11.7</v>
      </c>
    </row>
    <row r="54" spans="1:6" ht="15">
      <c r="A54" s="75"/>
      <c r="B54" s="70"/>
      <c r="D54" s="11" t="s">
        <v>64</v>
      </c>
      <c r="E54" s="28" t="s">
        <v>1</v>
      </c>
      <c r="F54" s="71"/>
    </row>
    <row r="55" spans="1:5" ht="15">
      <c r="A55" s="34" t="s">
        <v>7</v>
      </c>
      <c r="B55" s="35" t="s">
        <v>8</v>
      </c>
      <c r="C55" s="36" t="s">
        <v>9</v>
      </c>
      <c r="D55" s="37" t="s">
        <v>10</v>
      </c>
      <c r="E55" s="29" t="s">
        <v>11</v>
      </c>
    </row>
    <row r="56" spans="1:6" ht="15">
      <c r="A56" s="39">
        <v>1</v>
      </c>
      <c r="B56" s="53">
        <v>259</v>
      </c>
      <c r="C56" s="54" t="str">
        <f>IF(OR($B56=0,$B56=""),"",VLOOKUP($B56,males,2,FALSE))</f>
        <v>Sammy Ball</v>
      </c>
      <c r="D56" s="54" t="str">
        <f>IF(OR($B56=0,$B56=""),"",VLOOKUP($B56,males,3,FALSE))</f>
        <v>Reading AC</v>
      </c>
      <c r="E56" s="4">
        <v>12.08</v>
      </c>
      <c r="F56" s="41">
        <f>IF(E56="","",IF(E56&gt;F53,"","CBP"))</f>
      </c>
    </row>
    <row r="57" spans="1:6" ht="15">
      <c r="A57" s="39">
        <v>2</v>
      </c>
      <c r="B57" s="53">
        <v>240</v>
      </c>
      <c r="C57" s="54" t="str">
        <f>IF(OR($B57=0,$B57=""),"",VLOOKUP($B57,males,2,FALSE))</f>
        <v>Sam Green</v>
      </c>
      <c r="D57" s="54" t="str">
        <f>IF(OR($B57=0,$B57=""),"",VLOOKUP($B57,males,3,FALSE))</f>
        <v>Bracknell AC</v>
      </c>
      <c r="E57" s="4">
        <v>13.19</v>
      </c>
      <c r="F57" s="41"/>
    </row>
    <row r="59" spans="1:6" ht="15">
      <c r="A59" s="65" t="s">
        <v>1</v>
      </c>
      <c r="B59" s="47" t="s">
        <v>65</v>
      </c>
      <c r="C59" s="48"/>
      <c r="D59" s="3" t="s">
        <v>66</v>
      </c>
      <c r="E59" s="76"/>
      <c r="F59" s="3">
        <v>54.65</v>
      </c>
    </row>
    <row r="60" spans="1:6" ht="15">
      <c r="A60" s="34" t="s">
        <v>7</v>
      </c>
      <c r="B60" s="50" t="s">
        <v>8</v>
      </c>
      <c r="C60" s="14" t="s">
        <v>9</v>
      </c>
      <c r="D60" s="15" t="s">
        <v>10</v>
      </c>
      <c r="E60" s="61" t="s">
        <v>11</v>
      </c>
      <c r="F60" s="52"/>
    </row>
    <row r="61" spans="1:7" ht="15">
      <c r="A61" s="39">
        <v>1</v>
      </c>
      <c r="B61" s="53">
        <v>224</v>
      </c>
      <c r="C61" s="54" t="str">
        <f>IF(OR($B61=0,$B61=""),"",VLOOKUP($B61,males,2,FALSE))</f>
        <v>Oliver Gregory</v>
      </c>
      <c r="D61" s="54" t="str">
        <f>IF(OR($B61=0,$B61=""),"",VLOOKUP($B61,males,3,FALSE))</f>
        <v>Team Kennet</v>
      </c>
      <c r="E61" s="4">
        <v>26.17</v>
      </c>
      <c r="F61" s="55">
        <f>IF(E61="","",IF(E61&lt;F59,"","CBP"))</f>
      </c>
      <c r="G61" s="42"/>
    </row>
    <row r="63" spans="1:6" ht="15">
      <c r="A63" s="65" t="s">
        <v>1</v>
      </c>
      <c r="B63" s="47" t="s">
        <v>67</v>
      </c>
      <c r="C63" s="48"/>
      <c r="D63" s="3" t="s">
        <v>68</v>
      </c>
      <c r="E63" s="76"/>
      <c r="F63" s="3">
        <v>13.54</v>
      </c>
    </row>
    <row r="64" spans="1:6" ht="15">
      <c r="A64" s="34" t="s">
        <v>7</v>
      </c>
      <c r="B64" s="50" t="s">
        <v>8</v>
      </c>
      <c r="C64" s="14" t="s">
        <v>9</v>
      </c>
      <c r="D64" s="15" t="s">
        <v>10</v>
      </c>
      <c r="E64" s="61" t="s">
        <v>11</v>
      </c>
      <c r="F64" s="52"/>
    </row>
    <row r="65" spans="1:7" ht="15">
      <c r="A65" s="39">
        <v>1</v>
      </c>
      <c r="B65" s="53">
        <v>201</v>
      </c>
      <c r="C65" s="54" t="str">
        <f>IF(OR($B65=0,$B65=""),"",VLOOKUP($B65,males,2,FALSE))</f>
        <v>Harry Booker</v>
      </c>
      <c r="D65" s="54" t="str">
        <f>IF(OR($B65=0,$B65=""),"",VLOOKUP($B65,males,3,FALSE))</f>
        <v>Team Kennet</v>
      </c>
      <c r="E65" s="4">
        <v>11.1</v>
      </c>
      <c r="F65" s="55">
        <f>IF(E65="","",IF(E65&lt;F63,"","CBP"))</f>
      </c>
      <c r="G65" s="42"/>
    </row>
    <row r="66" spans="1:6" ht="15">
      <c r="A66" s="39">
        <v>2</v>
      </c>
      <c r="B66" s="53">
        <v>224</v>
      </c>
      <c r="C66" s="54" t="str">
        <f>IF(OR($B66=0,$B66=""),"",VLOOKUP($B66,males,2,FALSE))</f>
        <v>Oliver Gregory</v>
      </c>
      <c r="D66" s="54" t="str">
        <f>IF(OR($B66=0,$B66=""),"",VLOOKUP($B66,males,3,FALSE))</f>
        <v>Team Kennet</v>
      </c>
      <c r="E66" s="4">
        <v>10.44</v>
      </c>
      <c r="F66" s="52"/>
    </row>
    <row r="67" spans="1:6" ht="15">
      <c r="A67" s="39">
        <v>3</v>
      </c>
      <c r="B67" s="53">
        <v>218</v>
      </c>
      <c r="C67" s="54" t="str">
        <f>IF(OR($B67=0,$B67=""),"",VLOOKUP($B67,males,2,FALSE))</f>
        <v>Oliver Ford</v>
      </c>
      <c r="D67" s="54" t="str">
        <f>IF(OR($B67=0,$B67=""),"",VLOOKUP($B67,males,3,FALSE))</f>
        <v>Team Kennet</v>
      </c>
      <c r="E67" s="4">
        <v>8.41</v>
      </c>
      <c r="F67" s="52"/>
    </row>
    <row r="68" spans="2:6" ht="15">
      <c r="B68" s="53"/>
      <c r="C68" s="54"/>
      <c r="D68" s="54"/>
      <c r="F68" s="52"/>
    </row>
    <row r="69" spans="1:6" ht="15">
      <c r="A69" s="65" t="s">
        <v>1</v>
      </c>
      <c r="B69" s="47" t="s">
        <v>69</v>
      </c>
      <c r="C69" s="48"/>
      <c r="D69" s="3" t="s">
        <v>70</v>
      </c>
      <c r="E69" s="76"/>
      <c r="F69" s="3">
        <v>40.87</v>
      </c>
    </row>
    <row r="70" spans="1:6" ht="15">
      <c r="A70" s="34" t="s">
        <v>7</v>
      </c>
      <c r="B70" s="50" t="s">
        <v>8</v>
      </c>
      <c r="C70" s="14" t="s">
        <v>9</v>
      </c>
      <c r="D70" s="15" t="s">
        <v>10</v>
      </c>
      <c r="E70" s="61" t="s">
        <v>11</v>
      </c>
      <c r="F70" s="52"/>
    </row>
    <row r="71" spans="1:7" ht="15">
      <c r="A71" s="39">
        <v>1</v>
      </c>
      <c r="B71" s="53">
        <v>201</v>
      </c>
      <c r="C71" s="54" t="str">
        <f>IF(OR($B71=0,$B71=""),"",VLOOKUP($B71,males,2,FALSE))</f>
        <v>Harry Booker</v>
      </c>
      <c r="D71" s="54" t="str">
        <f>IF(OR($B71=0,$B71=""),"",VLOOKUP($B71,males,3,FALSE))</f>
        <v>Team Kennet</v>
      </c>
      <c r="E71" s="4">
        <v>41.58</v>
      </c>
      <c r="F71" s="55" t="str">
        <f>IF(E71="","",IF(E71&lt;F69,"","CBP"))</f>
        <v>CBP</v>
      </c>
      <c r="G71" s="42"/>
    </row>
    <row r="72" spans="1:6" ht="15">
      <c r="A72" s="39">
        <v>2</v>
      </c>
      <c r="B72" s="53">
        <v>218</v>
      </c>
      <c r="C72" s="54" t="str">
        <f>IF(OR($B72=0,$B72=""),"",VLOOKUP($B72,males,2,FALSE))</f>
        <v>Oliver Ford</v>
      </c>
      <c r="D72" s="54" t="str">
        <f>IF(OR($B72=0,$B72=""),"",VLOOKUP($B72,males,3,FALSE))</f>
        <v>Team Kennet</v>
      </c>
      <c r="E72" s="4">
        <v>24.62</v>
      </c>
      <c r="F72" s="55"/>
    </row>
    <row r="73" spans="1:6" ht="15">
      <c r="A73" s="39">
        <v>3</v>
      </c>
      <c r="B73" s="53">
        <v>289</v>
      </c>
      <c r="C73" s="54" t="str">
        <f>IF(OR($B73=0,$B73=""),"",VLOOKUP($B73,males,2,FALSE))</f>
        <v>Nafay Khan</v>
      </c>
      <c r="D73" s="54" t="str">
        <f>IF(OR($B73=0,$B73=""),"",VLOOKUP($B73,males,3,FALSE))</f>
        <v>Windsor S E &amp; H</v>
      </c>
      <c r="E73" s="4">
        <v>19.82</v>
      </c>
      <c r="F73" s="55"/>
    </row>
    <row r="74" spans="2:6" ht="15">
      <c r="B74" s="53"/>
      <c r="C74" s="54"/>
      <c r="D74" s="54"/>
      <c r="F74" s="55"/>
    </row>
    <row r="75" spans="1:6" ht="15">
      <c r="A75" s="65" t="s">
        <v>1</v>
      </c>
      <c r="B75" s="47" t="s">
        <v>71</v>
      </c>
      <c r="C75" s="48"/>
      <c r="D75" s="3" t="s">
        <v>72</v>
      </c>
      <c r="E75" s="76"/>
      <c r="F75" s="77">
        <v>48.77</v>
      </c>
    </row>
    <row r="76" spans="1:6" ht="15">
      <c r="A76" s="34" t="s">
        <v>7</v>
      </c>
      <c r="B76" s="50" t="s">
        <v>8</v>
      </c>
      <c r="C76" s="14" t="s">
        <v>9</v>
      </c>
      <c r="D76" s="15" t="s">
        <v>10</v>
      </c>
      <c r="E76" s="61" t="s">
        <v>11</v>
      </c>
      <c r="F76" s="52"/>
    </row>
    <row r="77" spans="1:7" ht="15">
      <c r="A77" s="39">
        <v>1</v>
      </c>
      <c r="B77" s="53">
        <v>202</v>
      </c>
      <c r="C77" s="54" t="str">
        <f>IF(OR($B77=0,$B77=""),"",VLOOKUP($B77,males,2,FALSE))</f>
        <v>Ben East</v>
      </c>
      <c r="D77" s="54" t="str">
        <f>IF(OR($B77=0,$B77=""),"",VLOOKUP($B77,males,3,FALSE))</f>
        <v>Team Kennet</v>
      </c>
      <c r="E77" s="4">
        <v>65.5</v>
      </c>
      <c r="F77" s="55" t="str">
        <f>IF(E77="","",IF(E77&lt;F75,"","CBP"))</f>
        <v>CBP</v>
      </c>
      <c r="G77" s="42"/>
    </row>
    <row r="78" spans="1:6" ht="15">
      <c r="A78" s="39">
        <v>2</v>
      </c>
      <c r="B78" s="53">
        <v>208</v>
      </c>
      <c r="C78" s="54" t="str">
        <f>IF(OR($B78=0,$B78=""),"",VLOOKUP($B78,males,2,FALSE))</f>
        <v>Kian Hockaday</v>
      </c>
      <c r="D78" s="54" t="str">
        <f>IF(OR($B78=0,$B78=""),"",VLOOKUP($B78,males,3,FALSE))</f>
        <v>Team Kennet</v>
      </c>
      <c r="E78" s="4">
        <v>29.4</v>
      </c>
      <c r="F78" s="55"/>
    </row>
    <row r="79" spans="1:6" ht="15">
      <c r="A79" s="39">
        <v>3</v>
      </c>
      <c r="B79" s="53">
        <v>218</v>
      </c>
      <c r="C79" s="54" t="str">
        <f>IF(OR($B79=0,$B79=""),"",VLOOKUP($B79,males,2,FALSE))</f>
        <v>Oliver Ford</v>
      </c>
      <c r="D79" s="54" t="str">
        <f>IF(OR($B79=0,$B79=""),"",VLOOKUP($B79,males,3,FALSE))</f>
        <v>Team Kennet</v>
      </c>
      <c r="E79" s="4">
        <v>28.53</v>
      </c>
      <c r="F79" s="55"/>
    </row>
    <row r="80" spans="2:6" ht="15">
      <c r="B80" s="78"/>
      <c r="C80" s="19"/>
      <c r="D80" s="19"/>
      <c r="E80" s="57"/>
      <c r="F80" s="52"/>
    </row>
    <row r="81" spans="1:6" ht="15">
      <c r="A81" s="65" t="s">
        <v>1</v>
      </c>
      <c r="B81" s="47" t="s">
        <v>73</v>
      </c>
      <c r="C81" s="48"/>
      <c r="D81" s="3" t="s">
        <v>74</v>
      </c>
      <c r="E81" s="76"/>
      <c r="F81" s="3">
        <v>1.77</v>
      </c>
    </row>
    <row r="82" spans="1:6" ht="15">
      <c r="A82" s="34" t="s">
        <v>7</v>
      </c>
      <c r="B82" s="50" t="s">
        <v>8</v>
      </c>
      <c r="C82" s="14" t="s">
        <v>9</v>
      </c>
      <c r="D82" s="15" t="s">
        <v>10</v>
      </c>
      <c r="E82" s="61" t="s">
        <v>11</v>
      </c>
      <c r="F82" s="52"/>
    </row>
    <row r="83" spans="1:7" ht="15">
      <c r="A83" s="39">
        <v>1</v>
      </c>
      <c r="B83" s="53">
        <v>294</v>
      </c>
      <c r="C83" s="54" t="str">
        <f>IF(OR($B83=0,$B83=""),"",VLOOKUP($B83,males,2,FALSE))</f>
        <v>Ciaran Murtagh</v>
      </c>
      <c r="D83" s="54" t="str">
        <f>IF(OR($B83=0,$B83=""),"",VLOOKUP($B83,males,3,FALSE))</f>
        <v>Reading AC</v>
      </c>
      <c r="E83" s="4">
        <v>1.7</v>
      </c>
      <c r="F83" s="55">
        <f>IF(E83="","",IF(E83&lt;F81,"","CBP"))</f>
      </c>
      <c r="G83" s="42"/>
    </row>
    <row r="84" spans="1:6" ht="15">
      <c r="A84" s="39">
        <v>2</v>
      </c>
      <c r="B84" s="53">
        <v>261</v>
      </c>
      <c r="C84" s="54" t="str">
        <f>IF(OR($B84=0,$B84=""),"",VLOOKUP($B84,males,2,FALSE))</f>
        <v>Charlie Orbell</v>
      </c>
      <c r="D84" s="54" t="str">
        <f>IF(OR($B84=0,$B84=""),"",VLOOKUP($B84,males,3,FALSE))</f>
        <v>Reading AC</v>
      </c>
      <c r="E84" s="4">
        <v>1.4</v>
      </c>
      <c r="F84" s="55"/>
    </row>
    <row r="85" spans="2:6" ht="15">
      <c r="B85" s="53"/>
      <c r="C85" s="54"/>
      <c r="D85" s="54"/>
      <c r="F85" s="55"/>
    </row>
    <row r="86" spans="1:6" ht="15">
      <c r="A86" s="65" t="s">
        <v>1</v>
      </c>
      <c r="B86" s="79" t="s">
        <v>75</v>
      </c>
      <c r="D86" s="71" t="s">
        <v>76</v>
      </c>
      <c r="E86" s="32"/>
      <c r="F86" s="71">
        <v>6.24</v>
      </c>
    </row>
    <row r="87" spans="1:6" ht="15">
      <c r="A87" s="34" t="s">
        <v>7</v>
      </c>
      <c r="B87" s="35" t="s">
        <v>8</v>
      </c>
      <c r="C87" s="36" t="s">
        <v>9</v>
      </c>
      <c r="D87" s="37" t="s">
        <v>10</v>
      </c>
      <c r="E87" s="29" t="s">
        <v>11</v>
      </c>
      <c r="F87" s="15" t="s">
        <v>43</v>
      </c>
    </row>
    <row r="88" spans="1:7" ht="15">
      <c r="A88" s="39">
        <v>1</v>
      </c>
      <c r="B88" s="53">
        <v>259</v>
      </c>
      <c r="C88" s="54" t="str">
        <f>IF(OR($B88=0,$B88=""),"",VLOOKUP($B88,males,2,FALSE))</f>
        <v>Sammy Ball</v>
      </c>
      <c r="D88" s="54" t="str">
        <f>IF(OR($B88=0,$B88=""),"",VLOOKUP($B88,males,3,FALSE))</f>
        <v>Reading AC</v>
      </c>
      <c r="E88" s="4">
        <v>5.76</v>
      </c>
      <c r="F88" s="3">
        <v>-0.3</v>
      </c>
      <c r="G88" s="42"/>
    </row>
    <row r="89" spans="1:6" ht="15">
      <c r="A89" s="39">
        <v>2</v>
      </c>
      <c r="B89" s="53">
        <v>331</v>
      </c>
      <c r="C89" s="54" t="str">
        <f>IF(OR($B89=0,$B89=""),"",VLOOKUP($B89,males,2,FALSE))</f>
        <v>Aman Marwaha</v>
      </c>
      <c r="D89" s="54" t="str">
        <f>IF(OR($B89=0,$B89=""),"",VLOOKUP($B89,males,3,FALSE))</f>
        <v>Windsor S E &amp; H</v>
      </c>
      <c r="E89" s="4">
        <v>4.68</v>
      </c>
      <c r="F89" s="3">
        <v>0.4</v>
      </c>
    </row>
    <row r="90" spans="1:6" ht="15">
      <c r="A90" s="39">
        <v>3</v>
      </c>
      <c r="B90" s="53">
        <v>253</v>
      </c>
      <c r="C90" s="54" t="str">
        <f>IF(OR($B90=0,$B90=""),"",VLOOKUP($B90,males,2,FALSE))</f>
        <v>Chester Shen</v>
      </c>
      <c r="D90" s="54" t="str">
        <f>IF(OR($B90=0,$B90=""),"",VLOOKUP($B90,males,3,FALSE))</f>
        <v>Maidenhead AC</v>
      </c>
      <c r="E90" s="4">
        <v>4.08</v>
      </c>
      <c r="F90" s="3">
        <v>-0.2</v>
      </c>
    </row>
    <row r="91" spans="2:6" ht="15">
      <c r="B91" s="53"/>
      <c r="C91" s="54"/>
      <c r="D91" s="54"/>
      <c r="F91" s="55"/>
    </row>
    <row r="92" spans="1:6" ht="15">
      <c r="A92" s="65" t="s">
        <v>1</v>
      </c>
      <c r="B92" s="47" t="s">
        <v>77</v>
      </c>
      <c r="C92" s="48"/>
      <c r="D92" s="3" t="s">
        <v>78</v>
      </c>
      <c r="E92" s="76"/>
      <c r="F92" s="3">
        <v>12.78</v>
      </c>
    </row>
    <row r="93" spans="1:6" ht="15">
      <c r="A93" s="34" t="s">
        <v>7</v>
      </c>
      <c r="B93" s="50" t="s">
        <v>8</v>
      </c>
      <c r="C93" s="14" t="s">
        <v>9</v>
      </c>
      <c r="D93" s="15" t="s">
        <v>10</v>
      </c>
      <c r="E93" s="61" t="s">
        <v>11</v>
      </c>
      <c r="F93" s="15" t="s">
        <v>43</v>
      </c>
    </row>
    <row r="94" spans="1:7" ht="15">
      <c r="A94" s="39">
        <v>1</v>
      </c>
      <c r="B94" s="53">
        <v>259</v>
      </c>
      <c r="C94" s="54" t="str">
        <f>IF(OR($B94=0,$B94=""),"",VLOOKUP($B94,males,2,FALSE))</f>
        <v>Sammy Ball</v>
      </c>
      <c r="D94" s="54" t="str">
        <f>IF(OR($B94=0,$B94=""),"",VLOOKUP($B94,males,3,FALSE))</f>
        <v>Reading AC</v>
      </c>
      <c r="E94" s="4">
        <v>12.2</v>
      </c>
      <c r="F94" s="45">
        <v>0.8</v>
      </c>
      <c r="G94" s="42"/>
    </row>
    <row r="95" spans="2:6" ht="15">
      <c r="B95" s="78"/>
      <c r="C95" s="19"/>
      <c r="D95" s="19"/>
      <c r="E95" s="57"/>
      <c r="F95" s="55"/>
    </row>
    <row r="96" spans="1:6" ht="15">
      <c r="A96" s="65" t="s">
        <v>1</v>
      </c>
      <c r="B96" s="47" t="s">
        <v>79</v>
      </c>
      <c r="C96" s="48"/>
      <c r="D96" s="3" t="s">
        <v>80</v>
      </c>
      <c r="E96" s="59"/>
      <c r="F96" s="77">
        <v>3</v>
      </c>
    </row>
    <row r="97" spans="1:6" ht="15">
      <c r="A97" s="34" t="s">
        <v>7</v>
      </c>
      <c r="B97" s="50" t="s">
        <v>8</v>
      </c>
      <c r="C97" s="14" t="s">
        <v>9</v>
      </c>
      <c r="D97" s="15" t="s">
        <v>10</v>
      </c>
      <c r="E97" s="61" t="s">
        <v>11</v>
      </c>
      <c r="F97" s="52"/>
    </row>
    <row r="98" spans="1:7" ht="15">
      <c r="A98" s="39">
        <v>1</v>
      </c>
      <c r="B98" s="53">
        <v>261</v>
      </c>
      <c r="C98" s="54" t="str">
        <f>IF(OR($B98=0,$B98=""),"",VLOOKUP($B98,males,2,FALSE))</f>
        <v>Charlie Orbell</v>
      </c>
      <c r="D98" s="54" t="str">
        <f>IF(OR($B98=0,$B98=""),"",VLOOKUP($B98,males,3,FALSE))</f>
        <v>Reading AC</v>
      </c>
      <c r="E98" s="4">
        <v>2</v>
      </c>
      <c r="F98" s="55">
        <f>IF(E98="","",IF(E98&lt;F96,"","CBP"))</f>
      </c>
      <c r="G98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3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6.7109375" style="39" customWidth="1"/>
    <col min="2" max="2" width="6.7109375" style="74" customWidth="1"/>
    <col min="3" max="3" width="30.7109375" style="6" customWidth="1"/>
    <col min="4" max="4" width="17.57421875" style="71" customWidth="1"/>
    <col min="5" max="5" width="17.7109375" style="4" customWidth="1"/>
    <col min="6" max="6" width="7.7109375" style="80" customWidth="1"/>
    <col min="7" max="7" width="34.28125" style="6" customWidth="1"/>
  </cols>
  <sheetData>
    <row r="1" ht="15">
      <c r="A1" s="66" t="s">
        <v>81</v>
      </c>
    </row>
    <row r="2" ht="15">
      <c r="A2" s="68"/>
    </row>
    <row r="3" spans="1:6" ht="15">
      <c r="A3" s="31" t="s">
        <v>1</v>
      </c>
      <c r="B3" s="70" t="s">
        <v>82</v>
      </c>
      <c r="D3" s="71" t="s">
        <v>83</v>
      </c>
      <c r="F3" s="81">
        <v>11.8</v>
      </c>
    </row>
    <row r="4" spans="1:6" ht="15">
      <c r="A4" s="75"/>
      <c r="B4" s="70"/>
      <c r="D4" s="11" t="s">
        <v>84</v>
      </c>
      <c r="E4" s="32" t="s">
        <v>1</v>
      </c>
      <c r="F4" s="73"/>
    </row>
    <row r="5" spans="1:5" ht="15">
      <c r="A5" s="34" t="s">
        <v>7</v>
      </c>
      <c r="B5" s="35" t="s">
        <v>8</v>
      </c>
      <c r="C5" s="36" t="s">
        <v>9</v>
      </c>
      <c r="D5" s="37" t="s">
        <v>10</v>
      </c>
      <c r="E5" s="29" t="s">
        <v>11</v>
      </c>
    </row>
    <row r="6" spans="1:6" ht="15">
      <c r="A6" s="39">
        <v>1</v>
      </c>
      <c r="B6" s="53">
        <v>16</v>
      </c>
      <c r="C6" s="54" t="str">
        <f aca="true" t="shared" si="0" ref="C6:C12">IF(OR($B6=0,$B6=""),"",VLOOKUP($B6,females,2,FALSE))</f>
        <v>Abbie Sillett</v>
      </c>
      <c r="D6" s="54" t="str">
        <f aca="true" t="shared" si="1" ref="D6:D12">IF(OR($B6=0,$B6=""),"",VLOOKUP($B6,females,3,FALSE))</f>
        <v>Bracknell AC</v>
      </c>
      <c r="E6" s="21">
        <v>12.61</v>
      </c>
      <c r="F6" s="82">
        <f>IF(E6="","",IF(E6&gt;F3,"","CBP"))</f>
      </c>
    </row>
    <row r="7" spans="1:6" ht="15">
      <c r="A7" s="39">
        <v>2</v>
      </c>
      <c r="B7" s="53">
        <v>194</v>
      </c>
      <c r="C7" s="54" t="str">
        <f t="shared" si="0"/>
        <v>Imogene Cook</v>
      </c>
      <c r="D7" s="54" t="str">
        <f t="shared" si="1"/>
        <v>Bracknell AC</v>
      </c>
      <c r="E7" s="21">
        <v>12.63</v>
      </c>
      <c r="F7" s="82"/>
    </row>
    <row r="8" spans="1:5" ht="15">
      <c r="A8" s="39">
        <v>3</v>
      </c>
      <c r="B8" s="53">
        <v>73</v>
      </c>
      <c r="C8" s="54" t="str">
        <f t="shared" si="0"/>
        <v>Jodie Smith</v>
      </c>
      <c r="D8" s="54" t="str">
        <f t="shared" si="1"/>
        <v>Windsor S E &amp; H</v>
      </c>
      <c r="E8" s="21">
        <v>12.67</v>
      </c>
    </row>
    <row r="9" spans="1:5" ht="15">
      <c r="A9" s="39">
        <v>4</v>
      </c>
      <c r="B9" s="53">
        <v>25</v>
      </c>
      <c r="C9" s="54" t="str">
        <f t="shared" si="0"/>
        <v>Rosana Ercilla</v>
      </c>
      <c r="D9" s="54" t="str">
        <f t="shared" si="1"/>
        <v>Reading AC</v>
      </c>
      <c r="E9" s="21">
        <v>13.5</v>
      </c>
    </row>
    <row r="10" spans="1:5" ht="15">
      <c r="A10" s="39">
        <v>5</v>
      </c>
      <c r="B10" s="53">
        <v>104</v>
      </c>
      <c r="C10" s="54" t="str">
        <f t="shared" si="0"/>
        <v>Aimee Treglown</v>
      </c>
      <c r="D10" s="54" t="str">
        <f t="shared" si="1"/>
        <v>Reading AC</v>
      </c>
      <c r="E10" s="21">
        <v>13.93</v>
      </c>
    </row>
    <row r="11" spans="1:5" ht="15">
      <c r="A11" s="39">
        <v>6</v>
      </c>
      <c r="B11" s="53">
        <v>60</v>
      </c>
      <c r="C11" s="54" t="str">
        <f t="shared" si="0"/>
        <v>Nadia Ivanova</v>
      </c>
      <c r="D11" s="54" t="str">
        <f t="shared" si="1"/>
        <v>Bracknell AC</v>
      </c>
      <c r="E11" s="4">
        <v>14.13</v>
      </c>
    </row>
    <row r="12" spans="1:5" ht="15">
      <c r="A12" s="39">
        <v>7</v>
      </c>
      <c r="B12" s="53">
        <v>142</v>
      </c>
      <c r="C12" s="54" t="str">
        <f t="shared" si="0"/>
        <v>Sophie McGiffen</v>
      </c>
      <c r="D12" s="54" t="str">
        <f t="shared" si="1"/>
        <v>Windsor S E &amp; H</v>
      </c>
      <c r="E12" s="4">
        <v>14.66</v>
      </c>
    </row>
    <row r="13" spans="2:4" ht="15">
      <c r="B13" s="83"/>
      <c r="C13" s="54"/>
      <c r="D13" s="54"/>
    </row>
    <row r="14" spans="1:6" ht="15">
      <c r="A14" s="31" t="s">
        <v>1</v>
      </c>
      <c r="B14" s="70" t="s">
        <v>85</v>
      </c>
      <c r="D14" s="71" t="s">
        <v>83</v>
      </c>
      <c r="F14" s="81">
        <v>11.8</v>
      </c>
    </row>
    <row r="15" spans="1:6" ht="15">
      <c r="A15" s="75"/>
      <c r="B15" s="70"/>
      <c r="D15" s="11" t="s">
        <v>86</v>
      </c>
      <c r="E15" s="32" t="s">
        <v>1</v>
      </c>
      <c r="F15" s="73"/>
    </row>
    <row r="16" spans="1:5" ht="15">
      <c r="A16" s="34" t="s">
        <v>7</v>
      </c>
      <c r="B16" s="35" t="s">
        <v>8</v>
      </c>
      <c r="C16" s="36" t="s">
        <v>9</v>
      </c>
      <c r="D16" s="37" t="s">
        <v>10</v>
      </c>
      <c r="E16" s="29" t="s">
        <v>11</v>
      </c>
    </row>
    <row r="17" spans="1:6" ht="15">
      <c r="A17" s="39">
        <v>1</v>
      </c>
      <c r="B17" s="53">
        <v>95</v>
      </c>
      <c r="C17" s="54" t="str">
        <f aca="true" t="shared" si="2" ref="C17:C22">IF(OR($B17=0,$B17=""),"",VLOOKUP($B17,females,2,FALSE))</f>
        <v>Emily Whybrow</v>
      </c>
      <c r="D17" s="54" t="str">
        <f aca="true" t="shared" si="3" ref="D17:D22">IF(OR($B17=0,$B17=""),"",VLOOKUP($B17,females,3,FALSE))</f>
        <v>Reading AC</v>
      </c>
      <c r="E17" s="21">
        <v>12.91</v>
      </c>
      <c r="F17" s="82">
        <f>IF(E17="","",IF(E17&gt;F14,"","CBP"))</f>
      </c>
    </row>
    <row r="18" spans="1:6" ht="15">
      <c r="A18" s="39">
        <v>2</v>
      </c>
      <c r="B18" s="53">
        <v>53</v>
      </c>
      <c r="C18" s="54" t="str">
        <f t="shared" si="2"/>
        <v>Matilda Robinson</v>
      </c>
      <c r="D18" s="54" t="str">
        <f t="shared" si="3"/>
        <v>Bracknell AC</v>
      </c>
      <c r="E18" s="21">
        <v>13.08</v>
      </c>
      <c r="F18" s="82"/>
    </row>
    <row r="19" spans="1:5" ht="15">
      <c r="A19" s="39">
        <v>3</v>
      </c>
      <c r="B19" s="53">
        <v>170</v>
      </c>
      <c r="C19" s="54" t="str">
        <f t="shared" si="2"/>
        <v>Shanelle Onestas</v>
      </c>
      <c r="D19" s="54" t="str">
        <f t="shared" si="3"/>
        <v>Windsor S E &amp; H</v>
      </c>
      <c r="E19" s="21">
        <v>13.37</v>
      </c>
    </row>
    <row r="20" spans="1:5" ht="15">
      <c r="A20" s="39">
        <v>4</v>
      </c>
      <c r="B20" s="53">
        <v>93</v>
      </c>
      <c r="C20" s="54" t="str">
        <f t="shared" si="2"/>
        <v>Olivia Phelps</v>
      </c>
      <c r="D20" s="54" t="str">
        <f t="shared" si="3"/>
        <v>Maidenhead AC</v>
      </c>
      <c r="E20" s="21">
        <v>13.55</v>
      </c>
    </row>
    <row r="21" spans="1:5" ht="15">
      <c r="A21" s="39">
        <v>5</v>
      </c>
      <c r="B21" s="53">
        <v>51</v>
      </c>
      <c r="C21" s="54" t="str">
        <f t="shared" si="2"/>
        <v>Hope Boraman</v>
      </c>
      <c r="D21" s="54" t="str">
        <f t="shared" si="3"/>
        <v>Bracknell AC</v>
      </c>
      <c r="E21" s="21">
        <v>13.83</v>
      </c>
    </row>
    <row r="22" spans="1:5" ht="15">
      <c r="A22" s="39">
        <v>6</v>
      </c>
      <c r="B22" s="53">
        <v>153</v>
      </c>
      <c r="C22" s="54" t="str">
        <f t="shared" si="2"/>
        <v>Taliah Headley-Jones</v>
      </c>
      <c r="D22" s="54" t="str">
        <f t="shared" si="3"/>
        <v>Windsor S E &amp; H</v>
      </c>
      <c r="E22" s="4">
        <v>14.2</v>
      </c>
    </row>
    <row r="23" spans="2:4" ht="15">
      <c r="B23" s="83"/>
      <c r="C23" s="54"/>
      <c r="D23" s="54"/>
    </row>
    <row r="24" spans="1:6" ht="15">
      <c r="A24" s="31" t="s">
        <v>1</v>
      </c>
      <c r="B24" s="70" t="s">
        <v>87</v>
      </c>
      <c r="D24" s="71" t="s">
        <v>83</v>
      </c>
      <c r="F24" s="81">
        <v>11.8</v>
      </c>
    </row>
    <row r="25" spans="1:6" ht="15">
      <c r="A25" s="75"/>
      <c r="B25" s="70"/>
      <c r="C25" s="42" t="s">
        <v>88</v>
      </c>
      <c r="D25" s="11" t="s">
        <v>6</v>
      </c>
      <c r="E25" s="32"/>
      <c r="F25" s="73"/>
    </row>
    <row r="26" spans="1:5" ht="15">
      <c r="A26" s="34" t="s">
        <v>7</v>
      </c>
      <c r="B26" s="35" t="s">
        <v>8</v>
      </c>
      <c r="C26" s="36" t="s">
        <v>9</v>
      </c>
      <c r="D26" s="37" t="s">
        <v>10</v>
      </c>
      <c r="E26" s="29" t="s">
        <v>11</v>
      </c>
    </row>
    <row r="27" spans="1:6" ht="15">
      <c r="A27" s="39">
        <v>1</v>
      </c>
      <c r="B27" s="53">
        <v>16</v>
      </c>
      <c r="C27" s="54" t="str">
        <f aca="true" t="shared" si="4" ref="C27:C34">IF(OR($B27=0,$B27=""),"",VLOOKUP($B27,females,2,FALSE))</f>
        <v>Abbie Sillett</v>
      </c>
      <c r="D27" s="54" t="str">
        <f aca="true" t="shared" si="5" ref="D27:D34">IF(OR($B27=0,$B27=""),"",VLOOKUP($B27,females,3,FALSE))</f>
        <v>Bracknell AC</v>
      </c>
      <c r="E27" s="84">
        <v>12.5</v>
      </c>
      <c r="F27" s="82">
        <f>IF(E27="","",IF(E27&gt;F24,"","CBP"))</f>
      </c>
    </row>
    <row r="28" spans="1:6" ht="15">
      <c r="A28" s="39">
        <v>2</v>
      </c>
      <c r="B28" s="53">
        <v>194</v>
      </c>
      <c r="C28" s="54" t="str">
        <f t="shared" si="4"/>
        <v>Imogene Cook</v>
      </c>
      <c r="D28" s="54" t="str">
        <f t="shared" si="5"/>
        <v>Bracknell AC</v>
      </c>
      <c r="E28" s="84">
        <v>12.5</v>
      </c>
      <c r="F28" s="82"/>
    </row>
    <row r="29" spans="1:5" ht="15">
      <c r="A29" s="39">
        <v>3</v>
      </c>
      <c r="B29" s="53">
        <v>73</v>
      </c>
      <c r="C29" s="54" t="str">
        <f t="shared" si="4"/>
        <v>Jodie Smith</v>
      </c>
      <c r="D29" s="54" t="str">
        <f t="shared" si="5"/>
        <v>Windsor S E &amp; H</v>
      </c>
      <c r="E29" s="84">
        <v>12.5</v>
      </c>
    </row>
    <row r="30" spans="1:5" ht="15">
      <c r="A30" s="39">
        <v>4</v>
      </c>
      <c r="B30" s="53">
        <v>95</v>
      </c>
      <c r="C30" s="54" t="str">
        <f t="shared" si="4"/>
        <v>Emily Whybrow</v>
      </c>
      <c r="D30" s="54" t="str">
        <f t="shared" si="5"/>
        <v>Reading AC</v>
      </c>
      <c r="E30" s="84">
        <v>12.8</v>
      </c>
    </row>
    <row r="31" spans="1:5" ht="15">
      <c r="A31" s="39">
        <v>5</v>
      </c>
      <c r="B31" s="53">
        <v>53</v>
      </c>
      <c r="C31" s="54" t="str">
        <f t="shared" si="4"/>
        <v>Matilda Robinson</v>
      </c>
      <c r="D31" s="54" t="str">
        <f t="shared" si="5"/>
        <v>Bracknell AC</v>
      </c>
      <c r="E31" s="84">
        <v>12.9</v>
      </c>
    </row>
    <row r="32" spans="1:5" ht="15">
      <c r="A32" s="39">
        <v>6</v>
      </c>
      <c r="B32" s="53">
        <v>170</v>
      </c>
      <c r="C32" s="54" t="str">
        <f t="shared" si="4"/>
        <v>Shanelle Onestas</v>
      </c>
      <c r="D32" s="54" t="str">
        <f t="shared" si="5"/>
        <v>Windsor S E &amp; H</v>
      </c>
      <c r="E32" s="9">
        <v>13.1</v>
      </c>
    </row>
    <row r="33" spans="1:5" ht="15">
      <c r="A33" s="39">
        <v>7</v>
      </c>
      <c r="B33" s="53">
        <v>93</v>
      </c>
      <c r="C33" s="54" t="str">
        <f t="shared" si="4"/>
        <v>Olivia Phelps</v>
      </c>
      <c r="D33" s="54" t="str">
        <f t="shared" si="5"/>
        <v>Maidenhead AC</v>
      </c>
      <c r="E33" s="9">
        <v>13.3</v>
      </c>
    </row>
    <row r="34" spans="1:5" ht="15">
      <c r="A34" s="39">
        <v>8</v>
      </c>
      <c r="B34" s="53">
        <v>25</v>
      </c>
      <c r="C34" s="54" t="str">
        <f t="shared" si="4"/>
        <v>Rosana Ercilla</v>
      </c>
      <c r="D34" s="54" t="str">
        <f t="shared" si="5"/>
        <v>Reading AC</v>
      </c>
      <c r="E34" s="9">
        <v>13.4</v>
      </c>
    </row>
    <row r="35" spans="2:4" ht="15">
      <c r="B35" s="83"/>
      <c r="C35" s="54"/>
      <c r="D35" s="54"/>
    </row>
    <row r="36" spans="1:6" ht="15">
      <c r="A36" s="31" t="s">
        <v>1</v>
      </c>
      <c r="B36" s="70" t="s">
        <v>89</v>
      </c>
      <c r="D36" s="71" t="s">
        <v>90</v>
      </c>
      <c r="F36" s="81">
        <v>24.6</v>
      </c>
    </row>
    <row r="37" spans="1:6" ht="15">
      <c r="A37" s="75"/>
      <c r="B37" s="70"/>
      <c r="D37" s="11" t="s">
        <v>84</v>
      </c>
      <c r="E37" s="32" t="s">
        <v>1</v>
      </c>
      <c r="F37" s="73"/>
    </row>
    <row r="38" spans="1:5" ht="15">
      <c r="A38" s="34" t="s">
        <v>7</v>
      </c>
      <c r="B38" s="35" t="s">
        <v>8</v>
      </c>
      <c r="C38" s="36" t="s">
        <v>9</v>
      </c>
      <c r="D38" s="37" t="s">
        <v>10</v>
      </c>
      <c r="E38" s="29" t="s">
        <v>11</v>
      </c>
    </row>
    <row r="39" spans="1:6" ht="15">
      <c r="A39" s="39">
        <v>1</v>
      </c>
      <c r="B39" s="53">
        <v>194</v>
      </c>
      <c r="C39" s="54" t="str">
        <f>IF(OR($B39=0,$B39=""),"",VLOOKUP($B39,females,2,FALSE))</f>
        <v>Imogene Cook</v>
      </c>
      <c r="D39" s="54" t="str">
        <f>IF(OR($B39=0,$B39=""),"",VLOOKUP($B39,females,3,FALSE))</f>
        <v>Bracknell AC</v>
      </c>
      <c r="E39" s="4">
        <v>26.5</v>
      </c>
      <c r="F39" s="82">
        <f>IF(E39="","",IF(E39&gt;F36,"","CBP"))</f>
      </c>
    </row>
    <row r="40" spans="1:5" ht="15">
      <c r="A40" s="39">
        <v>2</v>
      </c>
      <c r="B40" s="53">
        <v>93</v>
      </c>
      <c r="C40" s="54" t="str">
        <f>IF(OR($B40=0,$B40=""),"",VLOOKUP($B40,females,2,FALSE))</f>
        <v>Olivia Phelps</v>
      </c>
      <c r="D40" s="54" t="str">
        <f>IF(OR($B40=0,$B40=""),"",VLOOKUP($B40,females,3,FALSE))</f>
        <v>Maidenhead AC</v>
      </c>
      <c r="E40" s="4">
        <v>27.64</v>
      </c>
    </row>
    <row r="41" spans="1:5" ht="15">
      <c r="A41" s="39">
        <v>3</v>
      </c>
      <c r="B41" s="53">
        <v>170</v>
      </c>
      <c r="C41" s="54" t="str">
        <f>IF(OR($B41=0,$B41=""),"",VLOOKUP($B41,females,2,FALSE))</f>
        <v>Shanelle Onestas</v>
      </c>
      <c r="D41" s="54" t="str">
        <f>IF(OR($B41=0,$B41=""),"",VLOOKUP($B41,females,3,FALSE))</f>
        <v>Windsor S E &amp; H</v>
      </c>
      <c r="E41" s="4">
        <v>27.77</v>
      </c>
    </row>
    <row r="42" spans="1:5" ht="15">
      <c r="A42" s="39">
        <v>4</v>
      </c>
      <c r="B42" s="53">
        <v>60</v>
      </c>
      <c r="C42" s="54" t="str">
        <f>IF(OR($B42=0,$B42=""),"",VLOOKUP($B42,females,2,FALSE))</f>
        <v>Nadia Ivanova</v>
      </c>
      <c r="D42" s="54" t="str">
        <f>IF(OR($B42=0,$B42=""),"",VLOOKUP($B42,females,3,FALSE))</f>
        <v>Bracknell AC</v>
      </c>
      <c r="E42" s="4">
        <v>29.2</v>
      </c>
    </row>
    <row r="43" spans="1:5" ht="15">
      <c r="A43" s="39">
        <v>5</v>
      </c>
      <c r="B43" s="53">
        <v>142</v>
      </c>
      <c r="C43" s="54" t="str">
        <f>IF(OR($B43=0,$B43=""),"",VLOOKUP($B43,females,2,FALSE))</f>
        <v>Sophie McGiffen</v>
      </c>
      <c r="D43" s="54" t="str">
        <f>IF(OR($B43=0,$B43=""),"",VLOOKUP($B43,females,3,FALSE))</f>
        <v>Windsor S E &amp; H</v>
      </c>
      <c r="E43" s="4">
        <v>31.04</v>
      </c>
    </row>
    <row r="44" spans="2:4" ht="15">
      <c r="B44" s="53"/>
      <c r="C44" s="54"/>
      <c r="D44" s="54"/>
    </row>
    <row r="45" spans="1:6" ht="15">
      <c r="A45" s="31" t="s">
        <v>1</v>
      </c>
      <c r="B45" s="70" t="s">
        <v>91</v>
      </c>
      <c r="D45" s="71" t="s">
        <v>90</v>
      </c>
      <c r="F45" s="81">
        <v>24.6</v>
      </c>
    </row>
    <row r="46" spans="1:6" ht="15">
      <c r="A46" s="75"/>
      <c r="B46" s="70"/>
      <c r="D46" s="11" t="s">
        <v>92</v>
      </c>
      <c r="E46" s="32" t="s">
        <v>1</v>
      </c>
      <c r="F46" s="73"/>
    </row>
    <row r="47" spans="1:5" ht="15">
      <c r="A47" s="34" t="s">
        <v>7</v>
      </c>
      <c r="B47" s="35" t="s">
        <v>8</v>
      </c>
      <c r="C47" s="36" t="s">
        <v>9</v>
      </c>
      <c r="D47" s="37" t="s">
        <v>10</v>
      </c>
      <c r="E47" s="29" t="s">
        <v>11</v>
      </c>
    </row>
    <row r="48" spans="1:6" ht="15">
      <c r="A48" s="39">
        <v>1</v>
      </c>
      <c r="B48" s="53">
        <v>135</v>
      </c>
      <c r="C48" s="54" t="str">
        <f>IF(OR($B48=0,$B48=""),"",VLOOKUP($B48,females,2,FALSE))</f>
        <v>Orla Brennan</v>
      </c>
      <c r="D48" s="54" t="str">
        <f>IF(OR($B48=0,$B48=""),"",VLOOKUP($B48,females,3,FALSE))</f>
        <v>Windsor S E &amp; H</v>
      </c>
      <c r="E48" s="4">
        <v>25.61</v>
      </c>
      <c r="F48" s="82">
        <f>IF(E48="","",IF(E48&gt;F45,"","CBP"))</f>
      </c>
    </row>
    <row r="49" spans="1:5" ht="15">
      <c r="A49" s="39">
        <v>2</v>
      </c>
      <c r="B49" s="53">
        <v>127</v>
      </c>
      <c r="C49" s="54" t="str">
        <f>IF(OR($B49=0,$B49=""),"",VLOOKUP($B49,females,2,FALSE))</f>
        <v>Hannah Roberts</v>
      </c>
      <c r="D49" s="54" t="str">
        <f>IF(OR($B49=0,$B49=""),"",VLOOKUP($B49,females,3,FALSE))</f>
        <v>Bracknell AC</v>
      </c>
      <c r="E49" s="4">
        <v>26.08</v>
      </c>
    </row>
    <row r="50" spans="1:5" ht="15">
      <c r="A50" s="39">
        <v>3</v>
      </c>
      <c r="B50" s="53">
        <v>95</v>
      </c>
      <c r="C50" s="54" t="str">
        <f>IF(OR($B50=0,$B50=""),"",VLOOKUP($B50,females,2,FALSE))</f>
        <v>Emily Whybrow</v>
      </c>
      <c r="D50" s="54" t="str">
        <f>IF(OR($B50=0,$B50=""),"",VLOOKUP($B50,females,3,FALSE))</f>
        <v>Reading AC</v>
      </c>
      <c r="E50" s="4">
        <v>26.28</v>
      </c>
    </row>
    <row r="51" spans="1:5" ht="15">
      <c r="A51" s="39">
        <v>4</v>
      </c>
      <c r="B51" s="53">
        <v>53</v>
      </c>
      <c r="C51" s="54" t="str">
        <f>IF(OR($B51=0,$B51=""),"",VLOOKUP($B51,females,2,FALSE))</f>
        <v>Matilda Robinson</v>
      </c>
      <c r="D51" s="54" t="str">
        <f>IF(OR($B51=0,$B51=""),"",VLOOKUP($B51,females,3,FALSE))</f>
        <v>Bracknell AC</v>
      </c>
      <c r="E51" s="4">
        <v>26.79</v>
      </c>
    </row>
    <row r="52" spans="1:5" ht="15">
      <c r="A52" s="39">
        <v>5</v>
      </c>
      <c r="B52" s="53">
        <v>173</v>
      </c>
      <c r="C52" s="54" t="str">
        <f>IF(OR($B52=0,$B52=""),"",VLOOKUP($B52,females,2,FALSE))</f>
        <v>Amelia Tomala</v>
      </c>
      <c r="D52" s="54" t="str">
        <f>IF(OR($B52=0,$B52=""),"",VLOOKUP($B52,females,3,FALSE))</f>
        <v>Windsor S E &amp; H</v>
      </c>
      <c r="E52" s="4">
        <v>29.18</v>
      </c>
    </row>
    <row r="53" spans="2:4" ht="15">
      <c r="B53" s="53"/>
      <c r="C53" s="54"/>
      <c r="D53" s="54"/>
    </row>
    <row r="54" spans="1:6" ht="15">
      <c r="A54" s="31" t="s">
        <v>1</v>
      </c>
      <c r="B54" s="70" t="s">
        <v>93</v>
      </c>
      <c r="D54" s="71" t="s">
        <v>90</v>
      </c>
      <c r="F54" s="81">
        <v>24.6</v>
      </c>
    </row>
    <row r="55" spans="1:6" ht="15">
      <c r="A55" s="75"/>
      <c r="B55" s="70"/>
      <c r="D55" s="11" t="s">
        <v>94</v>
      </c>
      <c r="E55" s="32" t="s">
        <v>1</v>
      </c>
      <c r="F55" s="73"/>
    </row>
    <row r="56" spans="1:5" ht="15">
      <c r="A56" s="34" t="s">
        <v>7</v>
      </c>
      <c r="B56" s="35" t="s">
        <v>8</v>
      </c>
      <c r="C56" s="36" t="s">
        <v>9</v>
      </c>
      <c r="D56" s="37" t="s">
        <v>10</v>
      </c>
      <c r="E56" s="29" t="s">
        <v>11</v>
      </c>
    </row>
    <row r="57" spans="1:6" ht="15">
      <c r="A57" s="39">
        <v>1</v>
      </c>
      <c r="B57" s="53">
        <v>135</v>
      </c>
      <c r="C57" s="54" t="str">
        <f aca="true" t="shared" si="6" ref="C57:C64">IF(OR($B57=0,$B57=""),"",VLOOKUP($B57,females,2,FALSE))</f>
        <v>Orla Brennan</v>
      </c>
      <c r="D57" s="54" t="str">
        <f aca="true" t="shared" si="7" ref="D57:D64">IF(OR($B57=0,$B57=""),"",VLOOKUP($B57,females,3,FALSE))</f>
        <v>Windsor S E &amp; H</v>
      </c>
      <c r="E57" s="4">
        <v>25.8</v>
      </c>
      <c r="F57" s="82">
        <f>IF(E57="","",IF(E57&gt;F54,"","CBP"))</f>
      </c>
    </row>
    <row r="58" spans="1:5" ht="15">
      <c r="A58" s="39">
        <v>2</v>
      </c>
      <c r="B58" s="53">
        <v>127</v>
      </c>
      <c r="C58" s="54" t="str">
        <f t="shared" si="6"/>
        <v>Hannah Roberts</v>
      </c>
      <c r="D58" s="54" t="str">
        <f t="shared" si="7"/>
        <v>Bracknell AC</v>
      </c>
      <c r="E58" s="4">
        <v>26.45</v>
      </c>
    </row>
    <row r="59" spans="1:5" ht="15">
      <c r="A59" s="39">
        <v>3</v>
      </c>
      <c r="B59" s="53">
        <v>95</v>
      </c>
      <c r="C59" s="54" t="str">
        <f t="shared" si="6"/>
        <v>Emily Whybrow</v>
      </c>
      <c r="D59" s="54" t="str">
        <f t="shared" si="7"/>
        <v>Reading AC</v>
      </c>
      <c r="E59" s="4">
        <v>26.68</v>
      </c>
    </row>
    <row r="60" spans="1:5" ht="15">
      <c r="A60" s="39">
        <v>4</v>
      </c>
      <c r="B60" s="53">
        <v>53</v>
      </c>
      <c r="C60" s="54" t="str">
        <f t="shared" si="6"/>
        <v>Matilda Robinson</v>
      </c>
      <c r="D60" s="54" t="str">
        <f t="shared" si="7"/>
        <v>Bracknell AC</v>
      </c>
      <c r="E60" s="4">
        <v>27.21</v>
      </c>
    </row>
    <row r="61" spans="1:5" ht="15">
      <c r="A61" s="39">
        <v>5</v>
      </c>
      <c r="B61" s="53">
        <v>194</v>
      </c>
      <c r="C61" s="54" t="str">
        <f t="shared" si="6"/>
        <v>Imogene Cook</v>
      </c>
      <c r="D61" s="54" t="str">
        <f t="shared" si="7"/>
        <v>Bracknell AC</v>
      </c>
      <c r="E61" s="4">
        <v>27.34</v>
      </c>
    </row>
    <row r="62" spans="1:5" ht="15">
      <c r="A62" s="39">
        <v>6</v>
      </c>
      <c r="B62" s="53">
        <v>93</v>
      </c>
      <c r="C62" s="54" t="str">
        <f t="shared" si="6"/>
        <v>Olivia Phelps</v>
      </c>
      <c r="D62" s="54" t="str">
        <f t="shared" si="7"/>
        <v>Maidenhead AC</v>
      </c>
      <c r="E62" s="4">
        <v>28.28</v>
      </c>
    </row>
    <row r="63" spans="1:5" ht="15">
      <c r="A63" s="39">
        <v>7</v>
      </c>
      <c r="B63" s="53">
        <v>170</v>
      </c>
      <c r="C63" s="54" t="str">
        <f t="shared" si="6"/>
        <v>Shanelle Onestas</v>
      </c>
      <c r="D63" s="54" t="str">
        <f t="shared" si="7"/>
        <v>Windsor S E &amp; H</v>
      </c>
      <c r="E63" s="4">
        <v>28.36</v>
      </c>
    </row>
    <row r="64" spans="1:5" ht="15">
      <c r="A64" s="39">
        <v>8</v>
      </c>
      <c r="B64" s="53">
        <v>173</v>
      </c>
      <c r="C64" s="54" t="str">
        <f t="shared" si="6"/>
        <v>Amelia Tomala</v>
      </c>
      <c r="D64" s="54" t="str">
        <f t="shared" si="7"/>
        <v>Windsor S E &amp; H</v>
      </c>
      <c r="E64" s="4">
        <v>29.97</v>
      </c>
    </row>
    <row r="65" spans="2:4" ht="15">
      <c r="B65" s="53"/>
      <c r="C65" s="54"/>
      <c r="D65" s="54"/>
    </row>
    <row r="66" spans="2:4" ht="15">
      <c r="B66" s="53"/>
      <c r="C66" s="54"/>
      <c r="D66" s="54"/>
    </row>
    <row r="67" spans="1:6" ht="15">
      <c r="A67" s="31" t="s">
        <v>1</v>
      </c>
      <c r="B67" s="70" t="s">
        <v>95</v>
      </c>
      <c r="D67" s="71" t="s">
        <v>96</v>
      </c>
      <c r="F67" s="81">
        <v>40.1</v>
      </c>
    </row>
    <row r="68" spans="1:6" ht="15">
      <c r="A68" s="31"/>
      <c r="B68" s="70"/>
      <c r="C68" s="42" t="s">
        <v>88</v>
      </c>
      <c r="F68" s="81"/>
    </row>
    <row r="69" spans="1:5" ht="15">
      <c r="A69" s="34" t="s">
        <v>7</v>
      </c>
      <c r="B69" s="35" t="s">
        <v>8</v>
      </c>
      <c r="C69" s="36" t="s">
        <v>9</v>
      </c>
      <c r="D69" s="37" t="s">
        <v>10</v>
      </c>
      <c r="E69" s="29" t="s">
        <v>11</v>
      </c>
    </row>
    <row r="70" spans="1:6" ht="15">
      <c r="A70" s="39">
        <v>1</v>
      </c>
      <c r="B70" s="53">
        <v>4</v>
      </c>
      <c r="C70" s="54" t="str">
        <f>IF(OR($B70=0,$B70=""),"",VLOOKUP($B70,females,2,FALSE))</f>
        <v>Emma Morris</v>
      </c>
      <c r="D70" s="54" t="str">
        <f>IF(OR($B70=0,$B70=""),"",VLOOKUP($B70,females,3,FALSE))</f>
        <v>Bracknell AC</v>
      </c>
      <c r="E70" s="9">
        <v>41.2</v>
      </c>
      <c r="F70" s="82">
        <f>IF(E70="","",IF(E70&gt;F67,"","CBP"))</f>
      </c>
    </row>
    <row r="71" spans="1:5" ht="15">
      <c r="A71" s="39">
        <v>2</v>
      </c>
      <c r="B71" s="53">
        <v>44</v>
      </c>
      <c r="C71" s="54" t="str">
        <f>IF(OR($B71=0,$B71=""),"",VLOOKUP($B71,females,2,FALSE))</f>
        <v>Charlotte Johnson</v>
      </c>
      <c r="D71" s="54" t="str">
        <f>IF(OR($B71=0,$B71=""),"",VLOOKUP($B71,females,3,FALSE))</f>
        <v>Bracknell AC</v>
      </c>
      <c r="E71" s="9">
        <v>41.8</v>
      </c>
    </row>
    <row r="72" spans="1:5" ht="15">
      <c r="A72" s="39">
        <v>3</v>
      </c>
      <c r="B72" s="53">
        <v>25</v>
      </c>
      <c r="C72" s="54" t="str">
        <f>IF(OR($B72=0,$B72=""),"",VLOOKUP($B72,females,2,FALSE))</f>
        <v>Rosana Ercilla</v>
      </c>
      <c r="D72" s="54" t="str">
        <f>IF(OR($B72=0,$B72=""),"",VLOOKUP($B72,females,3,FALSE))</f>
        <v>Reading AC</v>
      </c>
      <c r="E72" s="9">
        <v>43.8</v>
      </c>
    </row>
    <row r="73" spans="1:5" ht="15">
      <c r="A73" s="39">
        <v>4</v>
      </c>
      <c r="B73" s="53">
        <v>62</v>
      </c>
      <c r="C73" s="54" t="str">
        <f>IF(OR($B73=0,$B73=""),"",VLOOKUP($B73,females,2,FALSE))</f>
        <v>Emily Helsby</v>
      </c>
      <c r="D73" s="54" t="str">
        <f>IF(OR($B73=0,$B73=""),"",VLOOKUP($B73,females,3,FALSE))</f>
        <v>Windsor S E &amp; H</v>
      </c>
      <c r="E73" s="9">
        <v>46.1</v>
      </c>
    </row>
    <row r="75" spans="2:7" ht="15">
      <c r="B75" s="53"/>
      <c r="C75" s="54"/>
      <c r="D75" s="54"/>
      <c r="E75" s="40"/>
      <c r="F75" s="82"/>
      <c r="G75" s="42"/>
    </row>
    <row r="76" spans="1:7" ht="15">
      <c r="A76" s="69" t="s">
        <v>1</v>
      </c>
      <c r="B76" s="85" t="s">
        <v>97</v>
      </c>
      <c r="D76" s="71" t="s">
        <v>98</v>
      </c>
      <c r="F76" s="33">
        <v>0.0015868055555555557</v>
      </c>
      <c r="G76" s="42"/>
    </row>
    <row r="77" spans="1:7" ht="15">
      <c r="A77" s="34" t="s">
        <v>7</v>
      </c>
      <c r="B77" s="35" t="s">
        <v>8</v>
      </c>
      <c r="C77" s="36" t="s">
        <v>9</v>
      </c>
      <c r="D77" s="37" t="s">
        <v>10</v>
      </c>
      <c r="E77" s="29" t="s">
        <v>11</v>
      </c>
      <c r="G77" s="42"/>
    </row>
    <row r="78" spans="1:7" ht="15">
      <c r="A78" s="39">
        <v>1</v>
      </c>
      <c r="B78" s="53">
        <v>127</v>
      </c>
      <c r="C78" s="54" t="str">
        <f aca="true" t="shared" si="8" ref="C78:C86">IF(OR($B78=0,$B78=""),"",VLOOKUP($B78,females,2,FALSE))</f>
        <v>Hannah Roberts</v>
      </c>
      <c r="D78" s="54" t="str">
        <f aca="true" t="shared" si="9" ref="D78:D86">IF(OR($B78=0,$B78=""),"",VLOOKUP($B78,females,3,FALSE))</f>
        <v>Bracknell AC</v>
      </c>
      <c r="E78" s="40">
        <v>0.0016327546296296298</v>
      </c>
      <c r="F78" s="82">
        <f>IF(E78="","",IF(E78&gt;F76,"","CBP"))</f>
      </c>
      <c r="G78" s="42"/>
    </row>
    <row r="79" spans="1:7" ht="15">
      <c r="A79" s="39">
        <v>2</v>
      </c>
      <c r="B79" s="53">
        <v>8</v>
      </c>
      <c r="C79" s="54" t="str">
        <f t="shared" si="8"/>
        <v>Maya Hodgson</v>
      </c>
      <c r="D79" s="54" t="str">
        <f t="shared" si="9"/>
        <v>Windsor S E &amp; H</v>
      </c>
      <c r="E79" s="40">
        <v>0.0016853009259259258</v>
      </c>
      <c r="F79" s="82"/>
      <c r="G79" s="42"/>
    </row>
    <row r="80" spans="1:7" ht="15">
      <c r="A80" s="39">
        <v>3</v>
      </c>
      <c r="B80" s="53">
        <v>31</v>
      </c>
      <c r="C80" s="54" t="str">
        <f t="shared" si="8"/>
        <v>Lara Croft</v>
      </c>
      <c r="D80" s="54" t="str">
        <f t="shared" si="9"/>
        <v>Bracknell AC</v>
      </c>
      <c r="E80" s="40">
        <v>0.0016925925925925925</v>
      </c>
      <c r="F80" s="82"/>
      <c r="G80" s="42"/>
    </row>
    <row r="81" spans="1:7" ht="15">
      <c r="A81" s="39">
        <v>4</v>
      </c>
      <c r="B81" s="53">
        <v>152</v>
      </c>
      <c r="C81" s="54" t="str">
        <f t="shared" si="8"/>
        <v>Renée Whalley</v>
      </c>
      <c r="D81" s="54" t="str">
        <f t="shared" si="9"/>
        <v>Reading AC</v>
      </c>
      <c r="E81" s="40">
        <v>0.0017108796296296297</v>
      </c>
      <c r="F81" s="82"/>
      <c r="G81" s="42"/>
    </row>
    <row r="82" spans="1:7" ht="15">
      <c r="A82" s="39">
        <v>5</v>
      </c>
      <c r="B82" s="53">
        <v>151</v>
      </c>
      <c r="C82" s="54" t="str">
        <f t="shared" si="8"/>
        <v>Georgia Whalley</v>
      </c>
      <c r="D82" s="54" t="str">
        <f t="shared" si="9"/>
        <v>Reading AC</v>
      </c>
      <c r="E82" s="40">
        <v>0.0017427083333333333</v>
      </c>
      <c r="F82" s="82"/>
      <c r="G82" s="42"/>
    </row>
    <row r="83" spans="1:7" ht="15">
      <c r="A83" s="39">
        <v>6</v>
      </c>
      <c r="B83" s="53">
        <v>158</v>
      </c>
      <c r="C83" s="54" t="str">
        <f t="shared" si="8"/>
        <v>Isabelle Craven</v>
      </c>
      <c r="D83" s="54" t="str">
        <f t="shared" si="9"/>
        <v>Windsor S E &amp; H</v>
      </c>
      <c r="E83" s="40">
        <v>0.001746527777777778</v>
      </c>
      <c r="F83" s="82"/>
      <c r="G83" s="42"/>
    </row>
    <row r="84" spans="1:7" ht="15">
      <c r="A84" s="39">
        <v>7</v>
      </c>
      <c r="B84" s="53">
        <v>48</v>
      </c>
      <c r="C84" s="54" t="str">
        <f t="shared" si="8"/>
        <v>Susannah Mair</v>
      </c>
      <c r="D84" s="54" t="str">
        <f t="shared" si="9"/>
        <v>Bracknell AC</v>
      </c>
      <c r="E84" s="40">
        <v>0.0017621527777777776</v>
      </c>
      <c r="F84" s="82"/>
      <c r="G84" s="42"/>
    </row>
    <row r="85" spans="1:7" ht="15">
      <c r="A85" s="39">
        <v>8</v>
      </c>
      <c r="B85" s="53">
        <v>116</v>
      </c>
      <c r="C85" s="54" t="str">
        <f t="shared" si="8"/>
        <v>Caitlin Battersby</v>
      </c>
      <c r="D85" s="54" t="str">
        <f t="shared" si="9"/>
        <v>Bracknell AC</v>
      </c>
      <c r="E85" s="40">
        <v>0.001792361111111111</v>
      </c>
      <c r="F85" s="82"/>
      <c r="G85" s="42"/>
    </row>
    <row r="86" spans="1:7" ht="15">
      <c r="A86" s="39">
        <v>9</v>
      </c>
      <c r="B86" s="53">
        <v>131</v>
      </c>
      <c r="C86" s="54" t="str">
        <f t="shared" si="8"/>
        <v>Georgia Ballard</v>
      </c>
      <c r="D86" s="54" t="str">
        <f t="shared" si="9"/>
        <v>Bracknell AC</v>
      </c>
      <c r="E86" s="40">
        <v>0.0019034722222222222</v>
      </c>
      <c r="F86" s="82"/>
      <c r="G86" s="42"/>
    </row>
    <row r="87" spans="2:4" ht="15">
      <c r="B87" s="53"/>
      <c r="C87" s="54"/>
      <c r="D87" s="54"/>
    </row>
    <row r="88" spans="1:6" ht="15">
      <c r="A88" s="31" t="s">
        <v>1</v>
      </c>
      <c r="B88" s="70" t="s">
        <v>99</v>
      </c>
      <c r="D88" s="71" t="s">
        <v>100</v>
      </c>
      <c r="F88" s="33">
        <v>0.00317824074074074</v>
      </c>
    </row>
    <row r="89" spans="1:5" ht="15">
      <c r="A89" s="34" t="s">
        <v>7</v>
      </c>
      <c r="B89" s="35" t="s">
        <v>8</v>
      </c>
      <c r="C89" s="36" t="s">
        <v>9</v>
      </c>
      <c r="D89" s="37" t="s">
        <v>10</v>
      </c>
      <c r="E89" s="29" t="s">
        <v>11</v>
      </c>
    </row>
    <row r="90" spans="1:7" ht="15">
      <c r="A90" s="39">
        <v>1</v>
      </c>
      <c r="B90" s="83">
        <v>80</v>
      </c>
      <c r="C90" s="54" t="str">
        <f aca="true" t="shared" si="10" ref="C90:C95">IF(OR($B90=0,$B90=""),"",VLOOKUP($B90,females,2,FALSE))</f>
        <v>Lucy Wells</v>
      </c>
      <c r="D90" s="54" t="str">
        <f aca="true" t="shared" si="11" ref="D90:D95">IF(OR($B90=0,$B90=""),"",VLOOKUP($B90,females,3,FALSE))</f>
        <v>Bracknell AC</v>
      </c>
      <c r="E90" s="40">
        <v>0.003456481481481481</v>
      </c>
      <c r="F90" s="82">
        <f>IF(E90="","",IF(E90&gt;F88,"","CBP"))</f>
      </c>
      <c r="G90" s="42" t="s">
        <v>1</v>
      </c>
    </row>
    <row r="91" spans="1:5" ht="15">
      <c r="A91" s="39">
        <v>2</v>
      </c>
      <c r="B91" s="83">
        <v>112</v>
      </c>
      <c r="C91" s="54" t="str">
        <f t="shared" si="10"/>
        <v>Amy Young</v>
      </c>
      <c r="D91" s="54" t="str">
        <f t="shared" si="11"/>
        <v>Windsor S E &amp; H</v>
      </c>
      <c r="E91" s="40">
        <v>0.003493171296296296</v>
      </c>
    </row>
    <row r="92" spans="1:5" ht="15">
      <c r="A92" s="39">
        <v>3</v>
      </c>
      <c r="B92" s="83">
        <v>195</v>
      </c>
      <c r="C92" s="54" t="str">
        <f t="shared" si="10"/>
        <v>Madison Foxcroft</v>
      </c>
      <c r="D92" s="54" t="str">
        <f t="shared" si="11"/>
        <v>Windsor S E &amp; H</v>
      </c>
      <c r="E92" s="40">
        <v>0.003499074074074074</v>
      </c>
    </row>
    <row r="93" spans="1:5" ht="15">
      <c r="A93" s="39">
        <v>4</v>
      </c>
      <c r="B93" s="83">
        <v>174</v>
      </c>
      <c r="C93" s="54" t="str">
        <f t="shared" si="10"/>
        <v>Ella van Heerde</v>
      </c>
      <c r="D93" s="54" t="str">
        <f t="shared" si="11"/>
        <v>Windsor S E &amp; H</v>
      </c>
      <c r="E93" s="40">
        <v>0.0035047453703703703</v>
      </c>
    </row>
    <row r="94" spans="1:5" ht="15">
      <c r="A94" s="39">
        <v>5</v>
      </c>
      <c r="B94" s="83">
        <v>76</v>
      </c>
      <c r="C94" s="54" t="str">
        <f t="shared" si="10"/>
        <v>Emma Downie</v>
      </c>
      <c r="D94" s="54" t="str">
        <f t="shared" si="11"/>
        <v>Newbury AC</v>
      </c>
      <c r="E94" s="40">
        <v>0.0035252314814814816</v>
      </c>
    </row>
    <row r="95" spans="1:5" ht="15">
      <c r="A95" s="39">
        <v>6</v>
      </c>
      <c r="B95" s="83">
        <v>58</v>
      </c>
      <c r="C95" s="54" t="str">
        <f t="shared" si="10"/>
        <v>Abbie Jones</v>
      </c>
      <c r="D95" s="54" t="str">
        <f t="shared" si="11"/>
        <v>Maidenhead AC</v>
      </c>
      <c r="E95" s="40">
        <v>0.0035842592592592593</v>
      </c>
    </row>
    <row r="96" spans="2:4" ht="15">
      <c r="B96" s="53"/>
      <c r="C96" s="54"/>
      <c r="D96" s="54"/>
    </row>
    <row r="97" spans="1:6" ht="15">
      <c r="A97" s="31" t="s">
        <v>1</v>
      </c>
      <c r="B97" s="70" t="s">
        <v>101</v>
      </c>
      <c r="D97" s="71" t="s">
        <v>102</v>
      </c>
      <c r="F97" s="81">
        <v>11.6</v>
      </c>
    </row>
    <row r="98" spans="1:6" ht="15">
      <c r="A98" s="31"/>
      <c r="B98" s="70"/>
      <c r="D98" s="71" t="s">
        <v>103</v>
      </c>
      <c r="F98" s="81"/>
    </row>
    <row r="99" spans="1:6" ht="15">
      <c r="A99" s="75"/>
      <c r="B99" s="70"/>
      <c r="D99" s="11" t="s">
        <v>64</v>
      </c>
      <c r="E99" s="32" t="s">
        <v>1</v>
      </c>
      <c r="F99" s="73"/>
    </row>
    <row r="100" spans="1:5" ht="15">
      <c r="A100" s="34" t="s">
        <v>7</v>
      </c>
      <c r="B100" s="35" t="s">
        <v>8</v>
      </c>
      <c r="C100" s="36" t="s">
        <v>9</v>
      </c>
      <c r="D100" s="37" t="s">
        <v>10</v>
      </c>
      <c r="E100" s="29" t="s">
        <v>11</v>
      </c>
    </row>
    <row r="101" spans="1:6" ht="15">
      <c r="A101" s="39">
        <v>1</v>
      </c>
      <c r="B101" s="53">
        <v>54</v>
      </c>
      <c r="C101" s="54" t="str">
        <f>IF(OR($B101=0,$B101=""),"",VLOOKUP($B101,females,2,FALSE))</f>
        <v>Chloe Eames</v>
      </c>
      <c r="D101" s="54" t="str">
        <f>IF(OR($B101=0,$B101=""),"",VLOOKUP($B101,females,3,FALSE))</f>
        <v>Reading AC</v>
      </c>
      <c r="E101" s="4">
        <v>12.03</v>
      </c>
      <c r="F101" s="82">
        <f>IF(E101="","",IF(E101&gt;F97,"","CBP"))</f>
      </c>
    </row>
    <row r="102" spans="1:5" ht="15">
      <c r="A102" s="39">
        <v>2</v>
      </c>
      <c r="B102" s="53">
        <v>23</v>
      </c>
      <c r="C102" s="54" t="str">
        <f>IF(OR($B102=0,$B102=""),"",VLOOKUP($B102,females,2,FALSE))</f>
        <v>Chante Williams</v>
      </c>
      <c r="D102" s="54" t="str">
        <f>IF(OR($B102=0,$B102=""),"",VLOOKUP($B102,females,3,FALSE))</f>
        <v>Bracknell AC</v>
      </c>
      <c r="E102" s="4">
        <v>12.38</v>
      </c>
    </row>
    <row r="103" spans="1:5" ht="15">
      <c r="A103" s="39">
        <v>3</v>
      </c>
      <c r="B103" s="53">
        <v>88</v>
      </c>
      <c r="C103" s="54" t="str">
        <f>IF(OR($B103=0,$B103=""),"",VLOOKUP($B103,females,2,FALSE))</f>
        <v>Eleanor Pickford</v>
      </c>
      <c r="D103" s="54" t="str">
        <f>IF(OR($B103=0,$B103=""),"",VLOOKUP($B103,females,3,FALSE))</f>
        <v>Reading AC</v>
      </c>
      <c r="E103" s="4">
        <v>12.66</v>
      </c>
    </row>
    <row r="104" spans="1:5" ht="15">
      <c r="A104" s="39">
        <v>4</v>
      </c>
      <c r="B104" s="53">
        <v>20</v>
      </c>
      <c r="C104" s="54" t="str">
        <f>IF(OR($B104=0,$B104=""),"",VLOOKUP($B104,females,2,FALSE))</f>
        <v>Lucy Rothwell</v>
      </c>
      <c r="D104" s="54" t="str">
        <f>IF(OR($B104=0,$B104=""),"",VLOOKUP($B104,females,3,FALSE))</f>
        <v>Bracknell AC</v>
      </c>
      <c r="E104" s="4">
        <v>13.47</v>
      </c>
    </row>
    <row r="105" spans="2:6" ht="15">
      <c r="B105" s="83"/>
      <c r="C105" s="54"/>
      <c r="D105" s="54"/>
      <c r="F105" s="82"/>
    </row>
    <row r="106" spans="1:6" ht="15">
      <c r="A106" s="31" t="s">
        <v>1</v>
      </c>
      <c r="B106" s="70" t="s">
        <v>104</v>
      </c>
      <c r="D106" s="71" t="s">
        <v>105</v>
      </c>
      <c r="F106" s="73">
        <v>45.28</v>
      </c>
    </row>
    <row r="107" spans="1:5" ht="15">
      <c r="A107" s="34" t="s">
        <v>7</v>
      </c>
      <c r="B107" s="35" t="s">
        <v>8</v>
      </c>
      <c r="C107" s="36" t="s">
        <v>9</v>
      </c>
      <c r="D107" s="37" t="s">
        <v>10</v>
      </c>
      <c r="E107" s="29" t="s">
        <v>11</v>
      </c>
    </row>
    <row r="108" spans="1:6" ht="15">
      <c r="A108" s="39">
        <v>1</v>
      </c>
      <c r="B108" s="83">
        <v>54</v>
      </c>
      <c r="C108" s="54" t="str">
        <f>IF(OR($B108=0,$B108=""),"",VLOOKUP($B108,females,2,FALSE))</f>
        <v>Chloe Eames</v>
      </c>
      <c r="D108" s="54" t="str">
        <f>IF(OR($B108=0,$B108=""),"",VLOOKUP($B108,females,3,FALSE))</f>
        <v>Reading AC</v>
      </c>
      <c r="E108" s="4">
        <v>46.67</v>
      </c>
      <c r="F108" s="82">
        <f>IF(E108="","",IF(E108&gt;F106,"","CBP"))</f>
      </c>
    </row>
    <row r="109" spans="1:5" ht="15">
      <c r="A109" s="39">
        <v>2</v>
      </c>
      <c r="B109" s="83">
        <v>88</v>
      </c>
      <c r="C109" s="54" t="str">
        <f>IF(OR($B109=0,$B109=""),"",VLOOKUP($B109,females,2,FALSE))</f>
        <v>Eleanor Pickford</v>
      </c>
      <c r="D109" s="54" t="str">
        <f>IF(OR($B109=0,$B109=""),"",VLOOKUP($B109,females,3,FALSE))</f>
        <v>Reading AC</v>
      </c>
      <c r="E109" s="4">
        <v>49.73</v>
      </c>
    </row>
    <row r="110" spans="2:4" ht="15">
      <c r="B110" s="83"/>
      <c r="C110" s="54"/>
      <c r="D110" s="54"/>
    </row>
    <row r="111" spans="1:6" ht="15">
      <c r="A111" s="65" t="s">
        <v>1</v>
      </c>
      <c r="B111" s="79" t="s">
        <v>106</v>
      </c>
      <c r="D111" s="71" t="s">
        <v>107</v>
      </c>
      <c r="F111" s="73">
        <v>51.52</v>
      </c>
    </row>
    <row r="112" spans="1:5" ht="15">
      <c r="A112" s="34" t="s">
        <v>7</v>
      </c>
      <c r="B112" s="35" t="s">
        <v>8</v>
      </c>
      <c r="C112" s="36" t="s">
        <v>9</v>
      </c>
      <c r="D112" s="37" t="s">
        <v>10</v>
      </c>
      <c r="E112" s="29" t="s">
        <v>11</v>
      </c>
    </row>
    <row r="113" spans="1:7" ht="15">
      <c r="A113" s="39">
        <v>1</v>
      </c>
      <c r="B113" s="78">
        <v>56</v>
      </c>
      <c r="C113" s="19" t="str">
        <f>IF(OR($B113=0,$B113=""),"",VLOOKUP($B113,females,2,FALSE))</f>
        <v>Charlotte Payne</v>
      </c>
      <c r="D113" s="19" t="str">
        <f>IF(OR($B113=0,$B113=""),"",VLOOKUP($B113,females,3,FALSE))</f>
        <v>Newbury AC</v>
      </c>
      <c r="E113" s="57">
        <v>62.53</v>
      </c>
      <c r="F113" s="86" t="str">
        <f>IF(E113="","",IF(E113&lt;F111,"","CBP"))</f>
        <v>CBP</v>
      </c>
      <c r="G113" s="42" t="s">
        <v>1</v>
      </c>
    </row>
    <row r="114" spans="1:6" ht="15">
      <c r="A114" s="39">
        <v>2</v>
      </c>
      <c r="B114" s="78">
        <v>192</v>
      </c>
      <c r="C114" s="19" t="str">
        <f>IF(OR($B114=0,$B114=""),"",VLOOKUP($B114,females,2,FALSE))</f>
        <v>Jessica Woodford</v>
      </c>
      <c r="D114" s="19" t="str">
        <f>IF(OR($B114=0,$B114=""),"",VLOOKUP($B114,females,3,FALSE))</f>
        <v>Windsor S E &amp; H</v>
      </c>
      <c r="E114" s="57">
        <v>19.71</v>
      </c>
      <c r="F114" s="86"/>
    </row>
    <row r="115" spans="2:6" ht="15">
      <c r="B115" s="78"/>
      <c r="C115" s="19"/>
      <c r="D115" s="19"/>
      <c r="E115" s="57"/>
      <c r="F115" s="86"/>
    </row>
    <row r="116" spans="1:6" ht="15">
      <c r="A116" s="65" t="s">
        <v>1</v>
      </c>
      <c r="B116" s="47" t="s">
        <v>108</v>
      </c>
      <c r="C116" s="48"/>
      <c r="D116" s="3" t="s">
        <v>109</v>
      </c>
      <c r="E116" s="59"/>
      <c r="F116" s="77">
        <v>12.21</v>
      </c>
    </row>
    <row r="117" spans="1:6" ht="15">
      <c r="A117" s="34" t="s">
        <v>7</v>
      </c>
      <c r="B117" s="50" t="s">
        <v>8</v>
      </c>
      <c r="C117" s="14" t="s">
        <v>9</v>
      </c>
      <c r="D117" s="15" t="s">
        <v>10</v>
      </c>
      <c r="E117" s="61" t="s">
        <v>11</v>
      </c>
      <c r="F117" s="87"/>
    </row>
    <row r="118" spans="1:7" ht="15">
      <c r="A118" s="39">
        <v>1</v>
      </c>
      <c r="B118" s="78">
        <v>9</v>
      </c>
      <c r="C118" s="19" t="str">
        <f>IF(OR($B118=0,$B118=""),"",VLOOKUP($B118,females,2,FALSE))</f>
        <v>Angela Lowe</v>
      </c>
      <c r="D118" s="19" t="str">
        <f>IF(OR($B118=0,$B118=""),"",VLOOKUP($B118,females,3,FALSE))</f>
        <v>Reading AC</v>
      </c>
      <c r="E118" s="57">
        <v>10.86</v>
      </c>
      <c r="F118" s="86">
        <f>IF(E118="","",IF(E118&lt;F116,"","CBP"))</f>
      </c>
      <c r="G118" s="42"/>
    </row>
    <row r="119" spans="1:6" ht="15">
      <c r="A119" s="39">
        <v>2</v>
      </c>
      <c r="B119" s="78">
        <v>196</v>
      </c>
      <c r="C119" s="19" t="str">
        <f>IF(OR($B119=0,$B119=""),"",VLOOKUP($B119,females,2,FALSE))</f>
        <v>Mia Eldridge</v>
      </c>
      <c r="D119" s="19" t="str">
        <f>IF(OR($B119=0,$B119=""),"",VLOOKUP($B119,females,3,FALSE))</f>
        <v>Bracknell AC</v>
      </c>
      <c r="E119" s="57">
        <v>10.78</v>
      </c>
      <c r="F119" s="86"/>
    </row>
    <row r="120" spans="1:6" ht="15">
      <c r="A120" s="39">
        <v>3</v>
      </c>
      <c r="B120" s="78">
        <v>192</v>
      </c>
      <c r="C120" s="19" t="str">
        <f>IF(OR($B120=0,$B120=""),"",VLOOKUP($B120,females,2,FALSE))</f>
        <v>Jessica Woodford</v>
      </c>
      <c r="D120" s="19" t="str">
        <f>IF(OR($B120=0,$B120=""),"",VLOOKUP($B120,females,3,FALSE))</f>
        <v>Windsor S E &amp; H</v>
      </c>
      <c r="E120" s="57">
        <v>7</v>
      </c>
      <c r="F120" s="86"/>
    </row>
    <row r="121" spans="1:6" ht="15">
      <c r="A121" s="39">
        <v>4</v>
      </c>
      <c r="B121" s="78">
        <v>181</v>
      </c>
      <c r="C121" s="19" t="str">
        <f>IF(OR($B121=0,$B121=""),"",VLOOKUP($B121,females,2,FALSE))</f>
        <v>Daisy Mcdowel</v>
      </c>
      <c r="D121" s="19" t="str">
        <f>IF(OR($B121=0,$B121=""),"",VLOOKUP($B121,females,3,FALSE))</f>
        <v>Windsor S E &amp; H</v>
      </c>
      <c r="E121" s="57">
        <v>6.2</v>
      </c>
      <c r="F121" s="86"/>
    </row>
    <row r="122" spans="2:6" ht="15">
      <c r="B122" s="78" t="s">
        <v>1</v>
      </c>
      <c r="C122" s="19"/>
      <c r="D122" s="19"/>
      <c r="E122" s="57"/>
      <c r="F122" s="86"/>
    </row>
    <row r="123" spans="1:6" ht="15">
      <c r="A123" s="65" t="s">
        <v>1</v>
      </c>
      <c r="B123" s="47" t="s">
        <v>110</v>
      </c>
      <c r="C123" s="48"/>
      <c r="D123" s="3" t="s">
        <v>111</v>
      </c>
      <c r="E123" s="59"/>
      <c r="F123" s="77">
        <v>41.48</v>
      </c>
    </row>
    <row r="124" spans="1:6" ht="15">
      <c r="A124" s="34" t="s">
        <v>7</v>
      </c>
      <c r="B124" s="50" t="s">
        <v>8</v>
      </c>
      <c r="C124" s="14" t="s">
        <v>9</v>
      </c>
      <c r="D124" s="15" t="s">
        <v>10</v>
      </c>
      <c r="E124" s="61" t="s">
        <v>11</v>
      </c>
      <c r="F124" s="87"/>
    </row>
    <row r="125" spans="1:7" ht="15">
      <c r="A125" s="39">
        <v>1</v>
      </c>
      <c r="B125" s="78">
        <v>56</v>
      </c>
      <c r="C125" s="19" t="str">
        <f>IF(OR($B125=0,$B125=""),"",VLOOKUP($B125,females,2,FALSE))</f>
        <v>Charlotte Payne</v>
      </c>
      <c r="D125" s="19" t="str">
        <f>IF(OR($B125=0,$B125=""),"",VLOOKUP($B125,females,3,FALSE))</f>
        <v>Newbury AC</v>
      </c>
      <c r="E125" s="57">
        <v>41.76</v>
      </c>
      <c r="F125" s="86" t="str">
        <f>IF(E125="","",IF(E125&lt;F123,"","CBP"))</f>
        <v>CBP</v>
      </c>
      <c r="G125" s="42"/>
    </row>
    <row r="126" spans="1:6" ht="15">
      <c r="A126" s="39">
        <v>2</v>
      </c>
      <c r="B126" s="78">
        <v>196</v>
      </c>
      <c r="C126" s="19" t="str">
        <f>IF(OR($B126=0,$B126=""),"",VLOOKUP($B126,females,2,FALSE))</f>
        <v>Mia Eldridge</v>
      </c>
      <c r="D126" s="19" t="str">
        <f>IF(OR($B126=0,$B126=""),"",VLOOKUP($B126,females,3,FALSE))</f>
        <v>Bracknell AC</v>
      </c>
      <c r="E126" s="57">
        <v>23.02</v>
      </c>
      <c r="F126" s="86"/>
    </row>
    <row r="127" spans="1:6" ht="15">
      <c r="A127" s="39">
        <v>3</v>
      </c>
      <c r="B127" s="78">
        <v>181</v>
      </c>
      <c r="C127" s="19" t="str">
        <f>IF(OR($B127=0,$B127=""),"",VLOOKUP($B127,females,2,FALSE))</f>
        <v>Daisy Mcdowel</v>
      </c>
      <c r="D127" s="19" t="str">
        <f>IF(OR($B127=0,$B127=""),"",VLOOKUP($B127,females,3,FALSE))</f>
        <v>Windsor S E &amp; H</v>
      </c>
      <c r="E127" s="57">
        <v>18.67</v>
      </c>
      <c r="F127" s="86"/>
    </row>
    <row r="128" spans="1:6" ht="15">
      <c r="A128" s="39">
        <v>4</v>
      </c>
      <c r="B128" s="78">
        <v>153</v>
      </c>
      <c r="C128" s="19" t="str">
        <f>IF(OR($B128=0,$B128=""),"",VLOOKUP($B128,females,2,FALSE))</f>
        <v>Taliah Headley-Jones</v>
      </c>
      <c r="D128" s="19" t="str">
        <f>IF(OR($B128=0,$B128=""),"",VLOOKUP($B128,females,3,FALSE))</f>
        <v>Windsor S E &amp; H</v>
      </c>
      <c r="E128" s="57">
        <v>14.93</v>
      </c>
      <c r="F128" s="86"/>
    </row>
    <row r="130" spans="1:6" ht="15">
      <c r="A130" s="65" t="s">
        <v>1</v>
      </c>
      <c r="B130" s="47" t="s">
        <v>112</v>
      </c>
      <c r="C130" s="48"/>
      <c r="D130" s="3" t="s">
        <v>113</v>
      </c>
      <c r="E130" s="59"/>
      <c r="F130" s="77">
        <v>37.77</v>
      </c>
    </row>
    <row r="131" spans="1:6" ht="15">
      <c r="A131" s="34" t="s">
        <v>7</v>
      </c>
      <c r="B131" s="50" t="s">
        <v>8</v>
      </c>
      <c r="C131" s="14" t="s">
        <v>9</v>
      </c>
      <c r="D131" s="15" t="s">
        <v>10</v>
      </c>
      <c r="E131" s="61" t="s">
        <v>11</v>
      </c>
      <c r="F131" s="87"/>
    </row>
    <row r="132" spans="1:7" ht="15">
      <c r="A132" s="39">
        <v>1</v>
      </c>
      <c r="B132" s="78">
        <v>73</v>
      </c>
      <c r="C132" s="19" t="str">
        <f>IF(OR($B132=0,$B132=""),"",VLOOKUP($B132,females,2,FALSE))</f>
        <v>Jodie Smith</v>
      </c>
      <c r="D132" s="19" t="str">
        <f>IF(OR($B132=0,$B132=""),"",VLOOKUP($B132,females,3,FALSE))</f>
        <v>Windsor S E &amp; H</v>
      </c>
      <c r="E132" s="57">
        <v>39.74</v>
      </c>
      <c r="F132" s="86" t="str">
        <f>IF(E132="","",IF(E132&lt;F130,"","CBP"))</f>
        <v>CBP</v>
      </c>
      <c r="G132" s="42"/>
    </row>
    <row r="133" spans="1:7" ht="15">
      <c r="A133" s="39">
        <v>2</v>
      </c>
      <c r="B133" s="78">
        <v>17</v>
      </c>
      <c r="C133" s="19" t="str">
        <f>IF(OR($B133=0,$B133=""),"",VLOOKUP($B133,females,2,FALSE))</f>
        <v>Phoebe Hoaen</v>
      </c>
      <c r="D133" s="19" t="str">
        <f>IF(OR($B133=0,$B133=""),"",VLOOKUP($B133,females,3,FALSE))</f>
        <v>Team Kennet</v>
      </c>
      <c r="E133" s="57">
        <v>35.71</v>
      </c>
      <c r="F133" s="86"/>
      <c r="G133" s="42"/>
    </row>
    <row r="134" spans="1:7" ht="15">
      <c r="A134" s="39">
        <v>3</v>
      </c>
      <c r="B134" s="78">
        <v>192</v>
      </c>
      <c r="C134" s="19" t="str">
        <f>IF(OR($B134=0,$B134=""),"",VLOOKUP($B134,females,2,FALSE))</f>
        <v>Jessica Woodford</v>
      </c>
      <c r="D134" s="19" t="str">
        <f>IF(OR($B134=0,$B134=""),"",VLOOKUP($B134,females,3,FALSE))</f>
        <v>Windsor S E &amp; H</v>
      </c>
      <c r="E134" s="57">
        <v>18.84</v>
      </c>
      <c r="F134" s="86"/>
      <c r="G134" s="42"/>
    </row>
    <row r="135" spans="2:6" ht="15">
      <c r="B135" s="78"/>
      <c r="C135" s="19"/>
      <c r="D135" s="19"/>
      <c r="E135" s="57"/>
      <c r="F135" s="86"/>
    </row>
    <row r="136" spans="1:6" ht="15">
      <c r="A136" s="65" t="s">
        <v>1</v>
      </c>
      <c r="B136" s="47" t="s">
        <v>114</v>
      </c>
      <c r="C136" s="48"/>
      <c r="D136" s="3" t="s">
        <v>115</v>
      </c>
      <c r="E136" s="59"/>
      <c r="F136" s="77">
        <v>1.69</v>
      </c>
    </row>
    <row r="137" spans="1:6" ht="15">
      <c r="A137" s="34" t="s">
        <v>7</v>
      </c>
      <c r="B137" s="50" t="s">
        <v>8</v>
      </c>
      <c r="C137" s="14" t="s">
        <v>9</v>
      </c>
      <c r="D137" s="15" t="s">
        <v>10</v>
      </c>
      <c r="E137" s="61" t="s">
        <v>11</v>
      </c>
      <c r="F137" s="87"/>
    </row>
    <row r="138" spans="1:7" ht="15">
      <c r="A138" s="39">
        <v>1</v>
      </c>
      <c r="B138" s="78">
        <v>73</v>
      </c>
      <c r="C138" s="19" t="str">
        <f>IF(OR($B138=0,$B138=""),"",VLOOKUP($B138,females,2,FALSE))</f>
        <v>Jodie Smith</v>
      </c>
      <c r="D138" s="19" t="str">
        <f>IF(OR($B138=0,$B138=""),"",VLOOKUP($B138,females,3,FALSE))</f>
        <v>Windsor S E &amp; H</v>
      </c>
      <c r="E138" s="57">
        <v>1.55</v>
      </c>
      <c r="F138" s="86">
        <f>IF(E138="","",IF(E138&lt;F136,"","CBP"))</f>
      </c>
      <c r="G138" s="42"/>
    </row>
    <row r="139" spans="1:7" ht="15">
      <c r="A139" s="17">
        <v>2</v>
      </c>
      <c r="B139" s="78">
        <v>62</v>
      </c>
      <c r="C139" s="19" t="str">
        <f>IF(OR($B139=0,$B139=""),"",VLOOKUP($B139,females,2,FALSE))</f>
        <v>Emily Helsby</v>
      </c>
      <c r="D139" s="19" t="str">
        <f>IF(OR($B139=0,$B139=""),"",VLOOKUP($B139,females,3,FALSE))</f>
        <v>Windsor S E &amp; H</v>
      </c>
      <c r="E139" s="57">
        <v>1.45</v>
      </c>
      <c r="F139" s="86"/>
      <c r="G139" s="42"/>
    </row>
    <row r="140" spans="1:7" ht="15">
      <c r="A140" s="39">
        <v>3</v>
      </c>
      <c r="B140" s="78">
        <v>26</v>
      </c>
      <c r="C140" s="19" t="str">
        <f>IF(OR($B140=0,$B140=""),"",VLOOKUP($B140,females,2,FALSE))</f>
        <v>Olivia Michael</v>
      </c>
      <c r="D140" s="19" t="str">
        <f>IF(OR($B140=0,$B140=""),"",VLOOKUP($B140,females,3,FALSE))</f>
        <v>Slough Junior AC</v>
      </c>
      <c r="E140" s="57">
        <v>1.25</v>
      </c>
      <c r="G140" s="42"/>
    </row>
    <row r="141" spans="1:7" ht="15">
      <c r="A141" s="39">
        <v>4</v>
      </c>
      <c r="B141" s="78">
        <v>181</v>
      </c>
      <c r="C141" s="19" t="str">
        <f>IF(OR($B141=0,$B141=""),"",VLOOKUP($B141,females,2,FALSE))</f>
        <v>Daisy Mcdowel</v>
      </c>
      <c r="D141" s="19" t="str">
        <f>IF(OR($B141=0,$B141=""),"",VLOOKUP($B141,females,3,FALSE))</f>
        <v>Windsor S E &amp; H</v>
      </c>
      <c r="E141" s="57">
        <v>1.15</v>
      </c>
      <c r="F141" s="86"/>
      <c r="G141" s="42"/>
    </row>
    <row r="142" spans="2:6" ht="15">
      <c r="B142" s="78"/>
      <c r="C142" s="19"/>
      <c r="D142" s="19"/>
      <c r="E142" s="57"/>
      <c r="F142" s="86"/>
    </row>
    <row r="143" spans="1:6" ht="15">
      <c r="A143" s="65" t="s">
        <v>1</v>
      </c>
      <c r="B143" s="47" t="s">
        <v>116</v>
      </c>
      <c r="C143" s="48"/>
      <c r="D143" s="3" t="s">
        <v>117</v>
      </c>
      <c r="E143" s="59"/>
      <c r="F143" s="77">
        <v>5.29</v>
      </c>
    </row>
    <row r="144" spans="1:6" ht="15">
      <c r="A144" s="34" t="s">
        <v>7</v>
      </c>
      <c r="B144" s="50" t="s">
        <v>8</v>
      </c>
      <c r="C144" s="14" t="s">
        <v>9</v>
      </c>
      <c r="D144" s="15" t="s">
        <v>10</v>
      </c>
      <c r="E144" s="61" t="s">
        <v>11</v>
      </c>
      <c r="F144" s="88" t="s">
        <v>118</v>
      </c>
    </row>
    <row r="145" spans="1:7" ht="15">
      <c r="A145" s="39">
        <v>1</v>
      </c>
      <c r="B145" s="78">
        <v>129</v>
      </c>
      <c r="C145" s="19" t="str">
        <f>IF(OR($B145=0,$B145=""),"",VLOOKUP($B145,females,2,FALSE))</f>
        <v>Klaudia Walas</v>
      </c>
      <c r="D145" s="19" t="str">
        <f>IF(OR($B145=0,$B145=""),"",VLOOKUP($B145,females,3,FALSE))</f>
        <v>Windsor S E &amp; H</v>
      </c>
      <c r="E145" s="57">
        <v>4.88</v>
      </c>
      <c r="F145" s="89">
        <v>-0.9</v>
      </c>
      <c r="G145" s="42"/>
    </row>
    <row r="146" spans="1:6" ht="15">
      <c r="A146" s="39">
        <v>2</v>
      </c>
      <c r="B146" s="78">
        <v>16</v>
      </c>
      <c r="C146" s="19" t="str">
        <f>IF(OR($B146=0,$B146=""),"",VLOOKUP($B146,females,2,FALSE))</f>
        <v>Abbie Sillett</v>
      </c>
      <c r="D146" s="19" t="str">
        <f>IF(OR($B146=0,$B146=""),"",VLOOKUP($B146,females,3,FALSE))</f>
        <v>Bracknell AC</v>
      </c>
      <c r="E146" s="57">
        <v>4.81</v>
      </c>
      <c r="F146" s="89">
        <v>-1</v>
      </c>
    </row>
    <row r="147" spans="1:6" ht="15">
      <c r="A147" s="39">
        <v>3</v>
      </c>
      <c r="B147" s="78">
        <v>104</v>
      </c>
      <c r="C147" s="19" t="str">
        <f>IF(OR($B147=0,$B147=""),"",VLOOKUP($B147,females,2,FALSE))</f>
        <v>Aimee Treglown</v>
      </c>
      <c r="D147" s="19" t="str">
        <f>IF(OR($B147=0,$B147=""),"",VLOOKUP($B147,females,3,FALSE))</f>
        <v>Reading AC</v>
      </c>
      <c r="E147" s="57">
        <v>4.54</v>
      </c>
      <c r="F147" s="89">
        <v>0</v>
      </c>
    </row>
    <row r="148" spans="1:6" ht="15">
      <c r="A148" s="39">
        <v>4</v>
      </c>
      <c r="B148" s="78">
        <v>60</v>
      </c>
      <c r="C148" s="19" t="str">
        <f>IF(OR($B148=0,$B148=""),"",VLOOKUP($B148,females,2,FALSE))</f>
        <v>Nadia Ivanova</v>
      </c>
      <c r="D148" s="19" t="str">
        <f>IF(OR($B148=0,$B148=""),"",VLOOKUP($B148,females,3,FALSE))</f>
        <v>Bracknell AC</v>
      </c>
      <c r="E148" s="57">
        <v>3.95</v>
      </c>
      <c r="F148" s="89">
        <v>-0.5</v>
      </c>
    </row>
    <row r="149" spans="2:6" ht="15">
      <c r="B149" s="78" t="s">
        <v>1</v>
      </c>
      <c r="C149" s="19"/>
      <c r="D149" s="19"/>
      <c r="E149" s="57"/>
      <c r="F149" s="86"/>
    </row>
    <row r="150" spans="1:6" ht="15">
      <c r="A150" s="65" t="s">
        <v>1</v>
      </c>
      <c r="B150" s="47" t="s">
        <v>119</v>
      </c>
      <c r="C150" s="48"/>
      <c r="D150" s="3" t="s">
        <v>120</v>
      </c>
      <c r="E150" s="59"/>
      <c r="F150" s="77">
        <v>11.01</v>
      </c>
    </row>
    <row r="151" spans="1:6" ht="15">
      <c r="A151" s="34" t="s">
        <v>7</v>
      </c>
      <c r="B151" s="50" t="s">
        <v>8</v>
      </c>
      <c r="C151" s="14" t="s">
        <v>9</v>
      </c>
      <c r="D151" s="15" t="s">
        <v>10</v>
      </c>
      <c r="E151" s="61" t="s">
        <v>11</v>
      </c>
      <c r="F151" s="88" t="s">
        <v>118</v>
      </c>
    </row>
    <row r="152" spans="1:7" ht="15">
      <c r="A152" s="39">
        <v>1</v>
      </c>
      <c r="B152" s="78">
        <v>129</v>
      </c>
      <c r="C152" s="19" t="str">
        <f>IF(OR($B152=0,$B152=""),"",VLOOKUP($B152,females,2,FALSE))</f>
        <v>Klaudia Walas</v>
      </c>
      <c r="D152" s="19" t="str">
        <f>IF(OR($B152=0,$B152=""),"",VLOOKUP($B152,females,3,FALSE))</f>
        <v>Windsor S E &amp; H</v>
      </c>
      <c r="E152" s="57">
        <v>10.92</v>
      </c>
      <c r="F152" s="89">
        <v>0</v>
      </c>
      <c r="G152" s="42"/>
    </row>
    <row r="153" spans="1:7" ht="15">
      <c r="A153" s="39">
        <v>2</v>
      </c>
      <c r="B153" s="78">
        <v>51</v>
      </c>
      <c r="C153" s="19" t="str">
        <f>IF(OR($B153=0,$B153=""),"",VLOOKUP($B153,females,2,FALSE))</f>
        <v>Hope Boraman</v>
      </c>
      <c r="D153" s="19" t="str">
        <f>IF(OR($B153=0,$B153=""),"",VLOOKUP($B153,females,3,FALSE))</f>
        <v>Bracknell AC</v>
      </c>
      <c r="E153" s="57">
        <v>10.24</v>
      </c>
      <c r="F153" s="89">
        <v>0</v>
      </c>
      <c r="G153" s="42"/>
    </row>
    <row r="154" spans="1:7" ht="15">
      <c r="A154" s="39">
        <v>3</v>
      </c>
      <c r="B154" s="78">
        <v>58</v>
      </c>
      <c r="C154" s="19" t="str">
        <f>IF(OR($B154=0,$B154=""),"",VLOOKUP($B154,females,2,FALSE))</f>
        <v>Abbie Jones</v>
      </c>
      <c r="D154" s="19" t="str">
        <f>IF(OR($B154=0,$B154=""),"",VLOOKUP($B154,females,3,FALSE))</f>
        <v>Maidenhead AC</v>
      </c>
      <c r="E154" s="57">
        <v>10.13</v>
      </c>
      <c r="F154" s="89">
        <v>0</v>
      </c>
      <c r="G154" s="42"/>
    </row>
    <row r="155" spans="2:6" ht="15">
      <c r="B155" s="78"/>
      <c r="C155" s="19"/>
      <c r="D155" s="19"/>
      <c r="E155" s="57"/>
      <c r="F155" s="86"/>
    </row>
    <row r="156" spans="1:6" ht="15">
      <c r="A156" s="65" t="s">
        <v>1</v>
      </c>
      <c r="B156" s="47" t="s">
        <v>121</v>
      </c>
      <c r="C156" s="48"/>
      <c r="D156" s="3" t="s">
        <v>122</v>
      </c>
      <c r="E156" s="59"/>
      <c r="F156" s="77">
        <v>3.51</v>
      </c>
    </row>
    <row r="157" spans="1:6" ht="15">
      <c r="A157" s="34" t="s">
        <v>7</v>
      </c>
      <c r="B157" s="50" t="s">
        <v>8</v>
      </c>
      <c r="C157" s="14" t="s">
        <v>9</v>
      </c>
      <c r="D157" s="15" t="s">
        <v>10</v>
      </c>
      <c r="E157" s="61" t="s">
        <v>11</v>
      </c>
      <c r="F157" s="87"/>
    </row>
    <row r="158" spans="1:7" ht="15">
      <c r="A158" s="39">
        <v>1</v>
      </c>
      <c r="B158" s="78">
        <v>28</v>
      </c>
      <c r="C158" s="19" t="str">
        <f>IF(OR($B158=0,$B158=""),"",VLOOKUP($B158,females,2,FALSE))</f>
        <v>Trinity O’Connor</v>
      </c>
      <c r="D158" s="19" t="str">
        <f>IF(OR($B158=0,$B158=""),"",VLOOKUP($B158,females,3,FALSE))</f>
        <v>Newbury AC</v>
      </c>
      <c r="E158" s="57">
        <v>2.5</v>
      </c>
      <c r="F158" s="86">
        <f>IF(E158="","",IF(E158&lt;F156,"","CBP"))</f>
      </c>
      <c r="G158" s="42"/>
    </row>
    <row r="159" spans="1:6" ht="15">
      <c r="A159" s="17">
        <v>2</v>
      </c>
      <c r="B159" s="78">
        <v>49</v>
      </c>
      <c r="C159" s="19" t="str">
        <f>IF(OR($B159=0,$B159=""),"",VLOOKUP($B159,females,2,FALSE))</f>
        <v>Sinead Marshall</v>
      </c>
      <c r="D159" s="19" t="str">
        <f>IF(OR($B159=0,$B159=""),"",VLOOKUP($B159,females,3,FALSE))</f>
        <v>Reading AC</v>
      </c>
      <c r="E159" s="57">
        <v>2.4</v>
      </c>
      <c r="F159" s="86"/>
    </row>
    <row r="161" spans="1:6" ht="15">
      <c r="A161" s="65"/>
      <c r="B161" s="47"/>
      <c r="C161" s="48"/>
      <c r="D161" s="3"/>
      <c r="E161" s="59"/>
      <c r="F161" s="77"/>
    </row>
    <row r="162" spans="1:6" ht="15">
      <c r="A162" s="34"/>
      <c r="B162" s="50"/>
      <c r="C162" s="14"/>
      <c r="D162" s="15"/>
      <c r="E162" s="61"/>
      <c r="F162" s="87"/>
    </row>
    <row r="163" spans="1:7" ht="15">
      <c r="A163" s="6"/>
      <c r="B163" s="78"/>
      <c r="C163" s="19"/>
      <c r="D163" s="19"/>
      <c r="E163" s="57"/>
      <c r="F163" s="86"/>
      <c r="G163" s="4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selection activeCell="A1" sqref="A1:G65536"/>
    </sheetView>
  </sheetViews>
  <sheetFormatPr defaultColWidth="9.140625" defaultRowHeight="15"/>
  <cols>
    <col min="1" max="1" width="6.7109375" style="39" customWidth="1"/>
    <col min="2" max="2" width="6.7109375" style="74" customWidth="1"/>
    <col min="3" max="3" width="30.7109375" style="6" customWidth="1"/>
    <col min="4" max="4" width="26.140625" style="71" customWidth="1"/>
    <col min="5" max="5" width="14.00390625" style="4" customWidth="1"/>
    <col min="6" max="6" width="7.8515625" style="38" customWidth="1"/>
    <col min="7" max="7" width="30.8515625" style="6" customWidth="1"/>
  </cols>
  <sheetData>
    <row r="1" ht="15">
      <c r="A1" s="66" t="s">
        <v>123</v>
      </c>
    </row>
    <row r="2" spans="2:6" ht="15">
      <c r="B2" s="83"/>
      <c r="C2" s="54"/>
      <c r="D2" s="54"/>
      <c r="E2" s="84"/>
      <c r="F2" s="67"/>
    </row>
    <row r="3" spans="2:6" ht="15">
      <c r="B3" s="83"/>
      <c r="C3" s="54"/>
      <c r="D3" s="54"/>
      <c r="E3" s="84"/>
      <c r="F3" s="67"/>
    </row>
    <row r="4" spans="1:6" ht="15">
      <c r="A4" s="31" t="s">
        <v>1</v>
      </c>
      <c r="B4" s="70" t="s">
        <v>124</v>
      </c>
      <c r="D4" s="71" t="s">
        <v>125</v>
      </c>
      <c r="F4" s="73">
        <v>11.02</v>
      </c>
    </row>
    <row r="5" spans="1:6" ht="15">
      <c r="A5" s="75"/>
      <c r="B5" s="70"/>
      <c r="D5" s="11" t="s">
        <v>126</v>
      </c>
      <c r="E5" s="28" t="s">
        <v>1</v>
      </c>
      <c r="F5" s="71"/>
    </row>
    <row r="6" spans="1:5" ht="15">
      <c r="A6" s="34" t="s">
        <v>7</v>
      </c>
      <c r="B6" s="35" t="s">
        <v>8</v>
      </c>
      <c r="C6" s="36" t="s">
        <v>9</v>
      </c>
      <c r="D6" s="37" t="s">
        <v>10</v>
      </c>
      <c r="E6" s="29" t="s">
        <v>11</v>
      </c>
    </row>
    <row r="7" spans="1:6" ht="15">
      <c r="A7" s="39">
        <v>1</v>
      </c>
      <c r="B7" s="83">
        <v>280</v>
      </c>
      <c r="C7" s="54" t="str">
        <f>IF(OR($B7=0,$B7=""),"",VLOOKUP($B7,males,2,FALSE))</f>
        <v>James Miller</v>
      </c>
      <c r="D7" s="54" t="str">
        <f>IF(OR($B7=0,$B7=""),"",VLOOKUP($B7,males,3,FALSE))</f>
        <v>Bracknell AC</v>
      </c>
      <c r="E7" s="21">
        <v>11.44</v>
      </c>
      <c r="F7" s="41">
        <f>IF(E7="","",IF(E7&gt;F4,"","CBP"))</f>
      </c>
    </row>
    <row r="8" spans="1:6" ht="15">
      <c r="A8" s="39">
        <v>2</v>
      </c>
      <c r="B8" s="83">
        <v>219</v>
      </c>
      <c r="C8" s="54" t="str">
        <f>IF(OR($B8=0,$B8=""),"",VLOOKUP($B8,males,2,FALSE))</f>
        <v>Marcus Bailey</v>
      </c>
      <c r="D8" s="54" t="str">
        <f>IF(OR($B8=0,$B8=""),"",VLOOKUP($B8,males,3,FALSE))</f>
        <v>Bracknell AC</v>
      </c>
      <c r="E8" s="21">
        <v>12.01</v>
      </c>
      <c r="F8" s="41"/>
    </row>
    <row r="9" spans="1:6" ht="15">
      <c r="A9" s="39">
        <v>3</v>
      </c>
      <c r="B9" s="83">
        <v>332</v>
      </c>
      <c r="C9" s="54" t="str">
        <f>IF(OR($B9=0,$B9=""),"",VLOOKUP($B9,males,2,FALSE))</f>
        <v>Feranmi Sanni</v>
      </c>
      <c r="D9" s="54" t="str">
        <f>IF(OR($B9=0,$B9=""),"",VLOOKUP($B9,males,3,FALSE))</f>
        <v>Slough Junior AC</v>
      </c>
      <c r="E9" s="21">
        <v>12.02</v>
      </c>
      <c r="F9" s="67"/>
    </row>
    <row r="10" spans="1:6" ht="15">
      <c r="A10" s="39">
        <v>4</v>
      </c>
      <c r="B10" s="83">
        <v>251</v>
      </c>
      <c r="C10" s="54" t="str">
        <f>IF(OR($B10=0,$B10=""),"",VLOOKUP($B10,males,2,FALSE))</f>
        <v>Joe Carless</v>
      </c>
      <c r="D10" s="54" t="str">
        <f>IF(OR($B10=0,$B10=""),"",VLOOKUP($B10,males,3,FALSE))</f>
        <v>Bracknell AC</v>
      </c>
      <c r="E10" s="21">
        <v>12.15</v>
      </c>
      <c r="F10" s="67"/>
    </row>
    <row r="11" spans="1:6" ht="15">
      <c r="A11" s="39">
        <v>5</v>
      </c>
      <c r="B11" s="83">
        <v>252</v>
      </c>
      <c r="C11" s="54" t="str">
        <f>IF(OR($B11=0,$B11=""),"",VLOOKUP($B11,males,2,FALSE))</f>
        <v>Frank Cotter</v>
      </c>
      <c r="D11" s="54" t="str">
        <f>IF(OR($B11=0,$B11=""),"",VLOOKUP($B11,males,3,FALSE))</f>
        <v>Bracknell AC</v>
      </c>
      <c r="E11" s="21">
        <v>12.15</v>
      </c>
      <c r="F11" s="67"/>
    </row>
    <row r="12" spans="2:6" ht="15">
      <c r="B12" s="83"/>
      <c r="C12" s="54"/>
      <c r="D12" s="54"/>
      <c r="E12" s="84"/>
      <c r="F12" s="67"/>
    </row>
    <row r="13" spans="2:5" ht="15">
      <c r="B13" s="53"/>
      <c r="C13" s="54"/>
      <c r="D13" s="54"/>
      <c r="E13" s="9"/>
    </row>
    <row r="14" spans="1:6" ht="15">
      <c r="A14" s="31" t="s">
        <v>1</v>
      </c>
      <c r="B14" s="70" t="s">
        <v>127</v>
      </c>
      <c r="D14" s="71" t="s">
        <v>128</v>
      </c>
      <c r="F14" s="71">
        <v>22.6</v>
      </c>
    </row>
    <row r="15" spans="1:6" ht="15">
      <c r="A15" s="31"/>
      <c r="B15" s="70"/>
      <c r="D15" s="71" t="s">
        <v>129</v>
      </c>
      <c r="F15" s="71"/>
    </row>
    <row r="16" spans="1:6" ht="15">
      <c r="A16" s="31"/>
      <c r="B16" s="70"/>
      <c r="D16" s="71" t="s">
        <v>130</v>
      </c>
      <c r="F16" s="73">
        <v>22.58</v>
      </c>
    </row>
    <row r="17" spans="1:6" ht="15">
      <c r="A17" s="31"/>
      <c r="B17" s="70"/>
      <c r="D17" s="11" t="s">
        <v>131</v>
      </c>
      <c r="E17" s="4" t="s">
        <v>1</v>
      </c>
      <c r="F17" s="71"/>
    </row>
    <row r="18" spans="1:5" ht="15">
      <c r="A18" s="34" t="s">
        <v>7</v>
      </c>
      <c r="B18" s="35" t="s">
        <v>8</v>
      </c>
      <c r="C18" s="36" t="s">
        <v>9</v>
      </c>
      <c r="D18" s="37" t="s">
        <v>10</v>
      </c>
      <c r="E18" s="29" t="s">
        <v>11</v>
      </c>
    </row>
    <row r="19" spans="1:6" ht="15">
      <c r="A19" s="39">
        <v>1</v>
      </c>
      <c r="B19" s="83">
        <v>280</v>
      </c>
      <c r="C19" s="54" t="str">
        <f aca="true" t="shared" si="0" ref="C19:C26">IF(OR($B19=0,$B19=""),"",VLOOKUP($B19,males,2,FALSE))</f>
        <v>James Miller</v>
      </c>
      <c r="D19" s="54" t="str">
        <f aca="true" t="shared" si="1" ref="D19:D26">IF(OR($B19=0,$B19=""),"",VLOOKUP($B19,males,3,FALSE))</f>
        <v>Bracknell AC</v>
      </c>
      <c r="E19" s="4">
        <v>22.86</v>
      </c>
      <c r="F19" s="41">
        <f>IF(E19="","",IF(E19&gt;F14,"","CBP"))</f>
      </c>
    </row>
    <row r="20" spans="1:6" ht="15">
      <c r="A20" s="39">
        <v>2</v>
      </c>
      <c r="B20" s="83">
        <v>292</v>
      </c>
      <c r="C20" s="54" t="str">
        <f t="shared" si="0"/>
        <v>Michael Hall</v>
      </c>
      <c r="D20" s="54" t="str">
        <f t="shared" si="1"/>
        <v>Wycombe Phoenix Harriers</v>
      </c>
      <c r="E20" s="4">
        <v>23.59</v>
      </c>
      <c r="F20" s="41"/>
    </row>
    <row r="21" spans="1:6" ht="15">
      <c r="A21" s="39">
        <v>3</v>
      </c>
      <c r="B21" s="83">
        <v>330</v>
      </c>
      <c r="C21" s="54" t="str">
        <f t="shared" si="0"/>
        <v>Ekene Ijeomah</v>
      </c>
      <c r="D21" s="54" t="str">
        <f t="shared" si="1"/>
        <v>Windsor S E &amp; H</v>
      </c>
      <c r="E21" s="4">
        <v>24.1</v>
      </c>
      <c r="F21" s="41" t="s">
        <v>1</v>
      </c>
    </row>
    <row r="22" spans="1:6" ht="15">
      <c r="A22" s="39">
        <v>4</v>
      </c>
      <c r="B22" s="83">
        <v>252</v>
      </c>
      <c r="C22" s="54" t="str">
        <f t="shared" si="0"/>
        <v>Frank Cotter</v>
      </c>
      <c r="D22" s="54" t="str">
        <f t="shared" si="1"/>
        <v>Bracknell AC</v>
      </c>
      <c r="E22" s="4">
        <v>24.42</v>
      </c>
      <c r="F22" s="38" t="s">
        <v>1</v>
      </c>
    </row>
    <row r="23" spans="1:5" ht="15">
      <c r="A23" s="39">
        <v>5</v>
      </c>
      <c r="B23" s="83">
        <v>332</v>
      </c>
      <c r="C23" s="54" t="str">
        <f t="shared" si="0"/>
        <v>Feranmi Sanni</v>
      </c>
      <c r="D23" s="54" t="str">
        <f t="shared" si="1"/>
        <v>Slough Junior AC</v>
      </c>
      <c r="E23" s="4">
        <v>24.54</v>
      </c>
    </row>
    <row r="24" spans="1:5" ht="15">
      <c r="A24" s="39">
        <v>6</v>
      </c>
      <c r="B24" s="83">
        <v>251</v>
      </c>
      <c r="C24" s="54" t="str">
        <f t="shared" si="0"/>
        <v>Joe Carless</v>
      </c>
      <c r="D24" s="54" t="str">
        <f t="shared" si="1"/>
        <v>Bracknell AC</v>
      </c>
      <c r="E24" s="4">
        <v>24.69</v>
      </c>
    </row>
    <row r="25" spans="1:5" ht="15">
      <c r="A25" s="39">
        <v>7</v>
      </c>
      <c r="B25" s="83">
        <v>297</v>
      </c>
      <c r="C25" s="54" t="str">
        <f t="shared" si="0"/>
        <v>Ben Carpenter</v>
      </c>
      <c r="D25" s="54" t="str">
        <f t="shared" si="1"/>
        <v>Aldershot F &amp; D</v>
      </c>
      <c r="E25" s="4">
        <v>24.7</v>
      </c>
    </row>
    <row r="26" spans="1:5" ht="15">
      <c r="A26" s="39">
        <v>8</v>
      </c>
      <c r="B26" s="83">
        <v>328</v>
      </c>
      <c r="C26" s="54" t="str">
        <f t="shared" si="0"/>
        <v>Pearse Hegarty</v>
      </c>
      <c r="D26" s="54" t="str">
        <f t="shared" si="1"/>
        <v>Reading AC</v>
      </c>
      <c r="E26" s="4">
        <v>26.06</v>
      </c>
    </row>
    <row r="27" spans="2:5" ht="15">
      <c r="B27" s="53"/>
      <c r="C27" s="54"/>
      <c r="D27" s="54"/>
      <c r="E27" s="9"/>
    </row>
    <row r="28" spans="1:6" ht="15">
      <c r="A28" s="69" t="s">
        <v>1</v>
      </c>
      <c r="B28" s="70" t="s">
        <v>132</v>
      </c>
      <c r="D28" s="71" t="s">
        <v>133</v>
      </c>
      <c r="F28" s="71">
        <v>49.6</v>
      </c>
    </row>
    <row r="29" spans="1:5" ht="15">
      <c r="A29" s="34" t="s">
        <v>7</v>
      </c>
      <c r="B29" s="35" t="s">
        <v>8</v>
      </c>
      <c r="C29" s="36" t="s">
        <v>9</v>
      </c>
      <c r="D29" s="37" t="s">
        <v>10</v>
      </c>
      <c r="E29" s="29" t="s">
        <v>11</v>
      </c>
    </row>
    <row r="30" spans="1:6" ht="15">
      <c r="A30" s="39">
        <v>1</v>
      </c>
      <c r="B30" s="53">
        <v>219</v>
      </c>
      <c r="C30" s="54" t="str">
        <f>IF(OR($B30=0,$B30=""),"",VLOOKUP($B30,males,2,FALSE))</f>
        <v>Marcus Bailey</v>
      </c>
      <c r="D30" s="54" t="str">
        <f>IF(OR($B30=0,$B30=""),"",VLOOKUP($B30,males,3,FALSE))</f>
        <v>Bracknell AC</v>
      </c>
      <c r="E30" s="4">
        <v>56.01</v>
      </c>
      <c r="F30" s="41">
        <f>IF(E30="","",IF(E30&gt;F28,"","CBP"))</f>
      </c>
    </row>
    <row r="31" spans="2:6" ht="15">
      <c r="B31" s="53"/>
      <c r="C31" s="54"/>
      <c r="D31" s="54"/>
      <c r="F31" s="67"/>
    </row>
    <row r="32" spans="1:6" ht="15">
      <c r="A32" s="31" t="s">
        <v>1</v>
      </c>
      <c r="B32" s="70" t="s">
        <v>134</v>
      </c>
      <c r="D32" s="71" t="s">
        <v>135</v>
      </c>
      <c r="F32" s="33">
        <v>0.001335648148148148</v>
      </c>
    </row>
    <row r="33" spans="1:5" ht="15">
      <c r="A33" s="34" t="s">
        <v>7</v>
      </c>
      <c r="B33" s="35" t="s">
        <v>8</v>
      </c>
      <c r="C33" s="36" t="s">
        <v>9</v>
      </c>
      <c r="D33" s="37" t="s">
        <v>10</v>
      </c>
      <c r="E33" s="29" t="s">
        <v>11</v>
      </c>
    </row>
    <row r="34" spans="1:7" ht="15">
      <c r="A34" s="39">
        <v>1</v>
      </c>
      <c r="B34" s="83">
        <v>263</v>
      </c>
      <c r="C34" s="54" t="str">
        <f aca="true" t="shared" si="2" ref="C34:C39">IF(OR($B34=0,$B34=""),"",VLOOKUP($B34,males,2,FALSE))</f>
        <v>Oliver Hall</v>
      </c>
      <c r="D34" s="54" t="str">
        <f aca="true" t="shared" si="3" ref="D34:D39">IF(OR($B34=0,$B34=""),"",VLOOKUP($B34,males,3,FALSE))</f>
        <v>Bracknell AC</v>
      </c>
      <c r="E34" s="40">
        <v>0.001412962962962963</v>
      </c>
      <c r="F34" s="41">
        <f>IF(E34="","",IF(E34&gt;F32,"","CBP"))</f>
      </c>
      <c r="G34" s="42" t="s">
        <v>1</v>
      </c>
    </row>
    <row r="35" spans="1:5" ht="15">
      <c r="A35" s="39">
        <v>2</v>
      </c>
      <c r="B35" s="83">
        <v>272</v>
      </c>
      <c r="C35" s="54" t="str">
        <f t="shared" si="2"/>
        <v>Tom Rickards</v>
      </c>
      <c r="D35" s="54" t="str">
        <f t="shared" si="3"/>
        <v>Reading AC</v>
      </c>
      <c r="E35" s="40">
        <v>0.0014130787037037037</v>
      </c>
    </row>
    <row r="36" spans="1:5" ht="15">
      <c r="A36" s="39">
        <v>3</v>
      </c>
      <c r="B36" s="83">
        <v>308</v>
      </c>
      <c r="C36" s="54" t="str">
        <f t="shared" si="2"/>
        <v>Elliot Lowe</v>
      </c>
      <c r="D36" s="54" t="str">
        <f t="shared" si="3"/>
        <v>Cookham RC</v>
      </c>
      <c r="E36" s="40">
        <v>0.0014473379629629628</v>
      </c>
    </row>
    <row r="37" spans="1:5" ht="15">
      <c r="A37" s="39">
        <v>4</v>
      </c>
      <c r="B37" s="83">
        <v>334</v>
      </c>
      <c r="C37" s="54" t="str">
        <f t="shared" si="2"/>
        <v>Ross van Heerde</v>
      </c>
      <c r="D37" s="54" t="str">
        <f t="shared" si="3"/>
        <v>Windsor S E &amp; H</v>
      </c>
      <c r="E37" s="40">
        <v>0.0015673611111111112</v>
      </c>
    </row>
    <row r="38" spans="1:5" ht="15">
      <c r="A38" s="39">
        <v>5</v>
      </c>
      <c r="B38" s="83">
        <v>293</v>
      </c>
      <c r="C38" s="54" t="str">
        <f t="shared" si="2"/>
        <v>Zain Kothari</v>
      </c>
      <c r="D38" s="54" t="str">
        <f t="shared" si="3"/>
        <v>Windsor S E &amp; H</v>
      </c>
      <c r="E38" s="40">
        <v>0.001569675925925926</v>
      </c>
    </row>
    <row r="39" spans="1:5" ht="15">
      <c r="A39" s="39">
        <v>6</v>
      </c>
      <c r="B39" s="83">
        <v>204</v>
      </c>
      <c r="C39" s="54" t="str">
        <f t="shared" si="2"/>
        <v>Jordi Evans-Rodriguez</v>
      </c>
      <c r="D39" s="54" t="str">
        <f t="shared" si="3"/>
        <v>Windsor S E &amp; H</v>
      </c>
      <c r="E39" s="40">
        <v>0.001649537037037037</v>
      </c>
    </row>
    <row r="40" spans="2:4" ht="15">
      <c r="B40" s="83"/>
      <c r="C40" s="54"/>
      <c r="D40" s="54"/>
    </row>
    <row r="42" spans="1:6" ht="15">
      <c r="A42" s="31" t="s">
        <v>1</v>
      </c>
      <c r="B42" s="70" t="s">
        <v>136</v>
      </c>
      <c r="D42" s="71" t="s">
        <v>137</v>
      </c>
      <c r="F42" s="33">
        <v>0.0028171296296296295</v>
      </c>
    </row>
    <row r="43" spans="1:5" ht="15">
      <c r="A43" s="34" t="s">
        <v>7</v>
      </c>
      <c r="B43" s="35" t="s">
        <v>8</v>
      </c>
      <c r="C43" s="36" t="s">
        <v>9</v>
      </c>
      <c r="D43" s="37" t="s">
        <v>10</v>
      </c>
      <c r="E43" s="29" t="s">
        <v>11</v>
      </c>
    </row>
    <row r="44" spans="1:7" ht="15">
      <c r="A44" s="39">
        <v>1</v>
      </c>
      <c r="B44" s="53">
        <v>305</v>
      </c>
      <c r="C44" s="54" t="str">
        <f aca="true" t="shared" si="4" ref="C44:C50">IF(OR($B44=0,$B44=""),"",VLOOKUP($B44,males,2,FALSE))</f>
        <v>Max Borgnis</v>
      </c>
      <c r="D44" s="54" t="str">
        <f aca="true" t="shared" si="5" ref="D44:D50">IF(OR($B44=0,$B44=""),"",VLOOKUP($B44,males,3,FALSE))</f>
        <v>Bracknell AC</v>
      </c>
      <c r="E44" s="40">
        <v>0.0030270833333333334</v>
      </c>
      <c r="F44" s="41">
        <f>IF(E44="","",IF(E44&gt;F42,"","CBP"))</f>
      </c>
      <c r="G44" s="42" t="s">
        <v>1</v>
      </c>
    </row>
    <row r="45" spans="1:6" ht="15">
      <c r="A45" s="39">
        <v>2</v>
      </c>
      <c r="B45" s="53">
        <v>214</v>
      </c>
      <c r="C45" s="54" t="str">
        <f t="shared" si="4"/>
        <v>Matthew Raynor</v>
      </c>
      <c r="D45" s="54" t="str">
        <f t="shared" si="5"/>
        <v>Reading AC</v>
      </c>
      <c r="E45" s="40">
        <v>0.003032638888888889</v>
      </c>
      <c r="F45" s="41"/>
    </row>
    <row r="46" spans="1:6" ht="15">
      <c r="A46" s="39">
        <v>3</v>
      </c>
      <c r="B46" s="53">
        <v>314</v>
      </c>
      <c r="C46" s="54" t="str">
        <f t="shared" si="4"/>
        <v>Ross McGarvie</v>
      </c>
      <c r="D46" s="54" t="str">
        <f t="shared" si="5"/>
        <v>Hillingdon AC</v>
      </c>
      <c r="E46" s="40">
        <v>0.0030375</v>
      </c>
      <c r="F46" s="41"/>
    </row>
    <row r="47" spans="1:6" ht="15">
      <c r="A47" s="39">
        <v>4</v>
      </c>
      <c r="B47" s="53">
        <v>299</v>
      </c>
      <c r="C47" s="54" t="str">
        <f t="shared" si="4"/>
        <v>Ben Reynolds</v>
      </c>
      <c r="D47" s="54" t="str">
        <f t="shared" si="5"/>
        <v>Cookham RC</v>
      </c>
      <c r="E47" s="40">
        <v>0.0031019675925925932</v>
      </c>
      <c r="F47" s="41"/>
    </row>
    <row r="48" spans="1:6" ht="15">
      <c r="A48" s="39">
        <v>5</v>
      </c>
      <c r="B48" s="53">
        <v>337</v>
      </c>
      <c r="C48" s="54" t="str">
        <f t="shared" si="4"/>
        <v>Amar Babhania</v>
      </c>
      <c r="D48" s="54" t="str">
        <f t="shared" si="5"/>
        <v>Windsor S E &amp; H</v>
      </c>
      <c r="E48" s="40">
        <v>0.003167013888888889</v>
      </c>
      <c r="F48" s="41"/>
    </row>
    <row r="49" spans="1:6" ht="15">
      <c r="A49" s="39">
        <v>6</v>
      </c>
      <c r="B49" s="53">
        <v>286</v>
      </c>
      <c r="C49" s="54" t="str">
        <f t="shared" si="4"/>
        <v>Oliver Moor</v>
      </c>
      <c r="D49" s="54" t="str">
        <f t="shared" si="5"/>
        <v>Reading AC</v>
      </c>
      <c r="E49" s="40">
        <v>0.0033311342592592594</v>
      </c>
      <c r="F49" s="41"/>
    </row>
    <row r="50" spans="1:6" ht="15">
      <c r="A50" s="39">
        <v>7</v>
      </c>
      <c r="B50" s="53">
        <v>319</v>
      </c>
      <c r="C50" s="54" t="str">
        <f t="shared" si="4"/>
        <v>Leon Bradshaw</v>
      </c>
      <c r="D50" s="54" t="str">
        <f t="shared" si="5"/>
        <v>Reading AC</v>
      </c>
      <c r="E50" s="40" t="s">
        <v>138</v>
      </c>
      <c r="F50" s="41"/>
    </row>
    <row r="52" spans="1:6" ht="15">
      <c r="A52" s="31" t="s">
        <v>1</v>
      </c>
      <c r="B52" s="70" t="s">
        <v>139</v>
      </c>
      <c r="D52" s="71" t="s">
        <v>140</v>
      </c>
      <c r="F52" s="73">
        <v>13.21</v>
      </c>
    </row>
    <row r="53" spans="1:6" ht="15">
      <c r="A53" s="75"/>
      <c r="B53" s="70"/>
      <c r="D53" s="11" t="s">
        <v>64</v>
      </c>
      <c r="E53" s="32" t="s">
        <v>1</v>
      </c>
      <c r="F53" s="71"/>
    </row>
    <row r="54" spans="1:5" ht="15">
      <c r="A54" s="34" t="s">
        <v>7</v>
      </c>
      <c r="B54" s="35" t="s">
        <v>8</v>
      </c>
      <c r="C54" s="36" t="s">
        <v>9</v>
      </c>
      <c r="D54" s="37" t="s">
        <v>10</v>
      </c>
      <c r="E54" s="29" t="s">
        <v>11</v>
      </c>
    </row>
    <row r="55" spans="1:6" ht="15">
      <c r="A55" s="39">
        <v>1</v>
      </c>
      <c r="B55" s="83">
        <v>257</v>
      </c>
      <c r="C55" s="54" t="str">
        <f>IF(OR($B55=0,$B55=""),"",VLOOKUP($B55,males,2,FALSE))</f>
        <v>Stuart Bladon</v>
      </c>
      <c r="D55" s="54" t="str">
        <f>IF(OR($B55=0,$B55=""),"",VLOOKUP($B55,males,3,FALSE))</f>
        <v>Team Kennet</v>
      </c>
      <c r="E55" s="4">
        <v>13.97</v>
      </c>
      <c r="F55" s="41">
        <f>IF(E55="","",IF(E55&gt;F52,"","CBP"))</f>
      </c>
    </row>
    <row r="56" spans="1:6" ht="15">
      <c r="A56" s="39">
        <v>2</v>
      </c>
      <c r="B56" s="83">
        <v>324</v>
      </c>
      <c r="C56" s="54" t="str">
        <f>IF(OR($B56=0,$B56=""),"",VLOOKUP($B56,males,2,FALSE))</f>
        <v>Sam Rimmer</v>
      </c>
      <c r="D56" s="54" t="str">
        <f>IF(OR($B56=0,$B56=""),"",VLOOKUP($B56,males,3,FALSE))</f>
        <v>Bracknell AC</v>
      </c>
      <c r="E56" s="4">
        <v>14.63</v>
      </c>
      <c r="F56" s="41"/>
    </row>
    <row r="57" spans="1:6" ht="15">
      <c r="A57" s="39">
        <v>3</v>
      </c>
      <c r="B57" s="83">
        <v>298</v>
      </c>
      <c r="C57" s="54" t="str">
        <f>IF(OR($B57=0,$B57=""),"",VLOOKUP($B57,males,2,FALSE))</f>
        <v>Harry Daisley</v>
      </c>
      <c r="D57" s="54" t="str">
        <f>IF(OR($B57=0,$B57=""),"",VLOOKUP($B57,males,3,FALSE))</f>
        <v>Reading AC</v>
      </c>
      <c r="E57" s="4">
        <v>15.35</v>
      </c>
      <c r="F57" s="41"/>
    </row>
    <row r="58" spans="2:6" ht="15">
      <c r="B58" s="83"/>
      <c r="C58" s="54"/>
      <c r="D58" s="54"/>
      <c r="E58" s="9"/>
      <c r="F58" s="41"/>
    </row>
    <row r="59" spans="1:6" ht="15">
      <c r="A59" s="31" t="s">
        <v>1</v>
      </c>
      <c r="B59" s="70" t="s">
        <v>141</v>
      </c>
      <c r="D59" s="71" t="s">
        <v>142</v>
      </c>
      <c r="F59" s="71">
        <v>55.8</v>
      </c>
    </row>
    <row r="60" spans="1:5" ht="15">
      <c r="A60" s="34" t="s">
        <v>7</v>
      </c>
      <c r="B60" s="35" t="s">
        <v>8</v>
      </c>
      <c r="C60" s="36" t="s">
        <v>9</v>
      </c>
      <c r="D60" s="37" t="s">
        <v>10</v>
      </c>
      <c r="E60" s="29" t="s">
        <v>11</v>
      </c>
    </row>
    <row r="61" spans="1:6" ht="15">
      <c r="A61" s="39">
        <v>1</v>
      </c>
      <c r="B61" s="83">
        <v>324</v>
      </c>
      <c r="C61" s="54" t="str">
        <f>IF(OR($B61=0,$B61=""),"",VLOOKUP($B61,males,2,FALSE))</f>
        <v>Sam Rimmer</v>
      </c>
      <c r="D61" s="54" t="str">
        <f>IF(OR($B61=0,$B61=""),"",VLOOKUP($B61,males,3,FALSE))</f>
        <v>Bracknell AC</v>
      </c>
      <c r="E61" s="4">
        <v>60.51</v>
      </c>
      <c r="F61" s="41">
        <f>IF(E61="","",IF(E61&gt;F59,"","CBP"))</f>
      </c>
    </row>
    <row r="62" spans="1:6" ht="15">
      <c r="A62" s="39">
        <v>2</v>
      </c>
      <c r="B62" s="83">
        <v>298</v>
      </c>
      <c r="C62" s="54" t="str">
        <f>IF(OR($B62=0,$B62=""),"",VLOOKUP($B62,males,2,FALSE))</f>
        <v>Harry Daisley</v>
      </c>
      <c r="D62" s="54" t="str">
        <f>IF(OR($B62=0,$B62=""),"",VLOOKUP($B62,males,3,FALSE))</f>
        <v>Reading AC</v>
      </c>
      <c r="E62" s="4">
        <v>63.52</v>
      </c>
      <c r="F62" s="41"/>
    </row>
    <row r="63" spans="1:6" ht="15">
      <c r="A63" s="39">
        <v>3</v>
      </c>
      <c r="B63" s="83">
        <v>319</v>
      </c>
      <c r="C63" s="54" t="str">
        <f>IF(OR($B63=0,$B63=""),"",VLOOKUP($B63,males,2,FALSE))</f>
        <v>Leon Bradshaw</v>
      </c>
      <c r="D63" s="54" t="str">
        <f>IF(OR($B63=0,$B63=""),"",VLOOKUP($B63,males,3,FALSE))</f>
        <v>Reading AC</v>
      </c>
      <c r="E63" s="4">
        <v>66.14</v>
      </c>
      <c r="F63" s="41"/>
    </row>
    <row r="65" spans="1:6" ht="15">
      <c r="A65" s="65" t="s">
        <v>1</v>
      </c>
      <c r="B65" s="79" t="s">
        <v>143</v>
      </c>
      <c r="D65" s="71" t="s">
        <v>144</v>
      </c>
      <c r="F65" s="73">
        <v>74.96</v>
      </c>
    </row>
    <row r="66" spans="1:5" ht="15">
      <c r="A66" s="34" t="s">
        <v>7</v>
      </c>
      <c r="B66" s="35" t="s">
        <v>8</v>
      </c>
      <c r="C66" s="36" t="s">
        <v>9</v>
      </c>
      <c r="D66" s="37" t="s">
        <v>10</v>
      </c>
      <c r="E66" s="29" t="s">
        <v>11</v>
      </c>
    </row>
    <row r="67" spans="1:7" ht="15">
      <c r="A67" s="17">
        <v>1</v>
      </c>
      <c r="B67" s="53">
        <v>270</v>
      </c>
      <c r="C67" s="54" t="str">
        <f>IF(OR($B67=0,$B67=""),"",VLOOKUP($B67,males,2,FALSE))</f>
        <v>James Gardner</v>
      </c>
      <c r="D67" s="54" t="str">
        <f>IF(OR($B67=0,$B67=""),"",VLOOKUP($B67,males,3,FALSE))</f>
        <v>Bracknell AC</v>
      </c>
      <c r="E67" s="90">
        <v>47.73</v>
      </c>
      <c r="F67" s="55">
        <f>IF(E67="","",IF(E67&lt;F65,"","CBP"))</f>
      </c>
      <c r="G67" s="42"/>
    </row>
    <row r="68" spans="1:6" ht="15">
      <c r="A68" s="17">
        <v>2</v>
      </c>
      <c r="B68" s="53">
        <v>216</v>
      </c>
      <c r="C68" s="54" t="str">
        <f>IF(OR($B68=0,$B68=""),"",VLOOKUP($B68,males,2,FALSE))</f>
        <v>Jamie Bonella-Duke</v>
      </c>
      <c r="D68" s="54" t="str">
        <f>IF(OR($B68=0,$B68=""),"",VLOOKUP($B68,males,3,FALSE))</f>
        <v>Reading AC</v>
      </c>
      <c r="E68" s="90">
        <v>43.49</v>
      </c>
      <c r="F68" s="55"/>
    </row>
    <row r="69" spans="1:6" ht="15">
      <c r="A69" s="17">
        <v>3</v>
      </c>
      <c r="B69" s="53">
        <v>268</v>
      </c>
      <c r="C69" s="54" t="str">
        <f>IF(OR($B69=0,$B69=""),"",VLOOKUP($B69,males,2,FALSE))</f>
        <v>James Shefford</v>
      </c>
      <c r="D69" s="54" t="str">
        <f>IF(OR($B69=0,$B69=""),"",VLOOKUP($B69,males,3,FALSE))</f>
        <v>Bracknell AC</v>
      </c>
      <c r="E69" s="90">
        <v>41.56</v>
      </c>
      <c r="F69" s="55"/>
    </row>
    <row r="70" spans="1:7" ht="15">
      <c r="A70" s="17"/>
      <c r="B70" s="53"/>
      <c r="C70" s="54"/>
      <c r="D70" s="54"/>
      <c r="F70" s="55"/>
      <c r="G70" s="6" t="s">
        <v>1</v>
      </c>
    </row>
    <row r="71" spans="1:6" ht="15">
      <c r="A71" s="46" t="s">
        <v>1</v>
      </c>
      <c r="B71" s="47" t="s">
        <v>145</v>
      </c>
      <c r="C71" s="48"/>
      <c r="D71" s="54"/>
      <c r="F71" s="55"/>
    </row>
    <row r="72" spans="1:6" ht="15">
      <c r="A72" s="46"/>
      <c r="B72" s="47"/>
      <c r="C72" s="48"/>
      <c r="D72" s="3" t="s">
        <v>146</v>
      </c>
      <c r="E72" s="59"/>
      <c r="F72" s="77">
        <v>14.2</v>
      </c>
    </row>
    <row r="73" spans="1:6" ht="15">
      <c r="A73" s="12" t="s">
        <v>7</v>
      </c>
      <c r="B73" s="50" t="s">
        <v>8</v>
      </c>
      <c r="C73" s="14" t="s">
        <v>9</v>
      </c>
      <c r="D73" s="37" t="s">
        <v>10</v>
      </c>
      <c r="E73" s="61" t="s">
        <v>11</v>
      </c>
      <c r="F73" s="52"/>
    </row>
    <row r="74" spans="1:7" ht="15">
      <c r="A74" s="17">
        <v>1</v>
      </c>
      <c r="B74" s="53">
        <v>270</v>
      </c>
      <c r="C74" s="54" t="str">
        <f>IF(OR($B74=0,$B74=""),"",VLOOKUP($B74,males,2,FALSE))</f>
        <v>James Gardner</v>
      </c>
      <c r="D74" s="54" t="str">
        <f>IF(OR($B74=0,$B74=""),"",VLOOKUP($B74,males,3,FALSE))</f>
        <v>Bracknell AC</v>
      </c>
      <c r="E74" s="4">
        <v>11.53</v>
      </c>
      <c r="F74" s="55">
        <f>IF(E74="","",IF(E74&lt;F72,"","CBP"))</f>
      </c>
      <c r="G74" s="42"/>
    </row>
    <row r="75" spans="1:6" ht="15">
      <c r="A75" s="17">
        <v>2</v>
      </c>
      <c r="B75" s="53">
        <v>268</v>
      </c>
      <c r="C75" s="54" t="str">
        <f>IF(OR($B75=0,$B75=""),"",VLOOKUP($B75,males,2,FALSE))</f>
        <v>James Shefford</v>
      </c>
      <c r="D75" s="54" t="str">
        <f>IF(OR($B75=0,$B75=""),"",VLOOKUP($B75,males,3,FALSE))</f>
        <v>Bracknell AC</v>
      </c>
      <c r="E75" s="4">
        <v>10.79</v>
      </c>
      <c r="F75" s="55"/>
    </row>
    <row r="76" spans="1:4" ht="15">
      <c r="A76" s="39" t="s">
        <v>1</v>
      </c>
      <c r="B76" s="53"/>
      <c r="C76" s="54">
        <f>IF(OR($B76=0,$B76=""),"",VLOOKUP($B76,males,2,FALSE))</f>
      </c>
      <c r="D76" s="54">
        <f>IF(OR($B76=0,$B76=""),"",VLOOKUP($B76,males,3,FALSE))</f>
      </c>
    </row>
    <row r="77" spans="1:6" ht="15">
      <c r="A77" s="46" t="s">
        <v>1</v>
      </c>
      <c r="B77" s="47" t="s">
        <v>147</v>
      </c>
      <c r="C77" s="48"/>
      <c r="D77" s="3" t="s">
        <v>148</v>
      </c>
      <c r="E77" s="59"/>
      <c r="F77" s="77">
        <v>44.82</v>
      </c>
    </row>
    <row r="78" spans="1:6" ht="15">
      <c r="A78" s="12" t="s">
        <v>7</v>
      </c>
      <c r="B78" s="50" t="s">
        <v>8</v>
      </c>
      <c r="C78" s="14" t="s">
        <v>9</v>
      </c>
      <c r="D78" s="15" t="s">
        <v>10</v>
      </c>
      <c r="E78" s="61" t="s">
        <v>11</v>
      </c>
      <c r="F78" s="52"/>
    </row>
    <row r="79" spans="1:7" ht="15">
      <c r="A79" s="17">
        <v>1</v>
      </c>
      <c r="B79" s="53">
        <v>270</v>
      </c>
      <c r="C79" s="54" t="str">
        <f>IF(OR($B79=0,$B79=""),"",VLOOKUP($B79,males,2,FALSE))</f>
        <v>James Gardner</v>
      </c>
      <c r="D79" s="54" t="str">
        <f>IF(OR($B79=0,$B79=""),"",VLOOKUP($B79,males,3,FALSE))</f>
        <v>Bracknell AC</v>
      </c>
      <c r="E79" s="4">
        <v>35.1</v>
      </c>
      <c r="F79" s="55">
        <f>IF(E79="","",IF(E79&lt;F77,"","CBP"))</f>
      </c>
      <c r="G79" s="42"/>
    </row>
    <row r="80" spans="1:6" ht="15">
      <c r="A80" s="17"/>
      <c r="B80" s="53"/>
      <c r="C80" s="54"/>
      <c r="D80" s="54"/>
      <c r="F80" s="55"/>
    </row>
    <row r="81" spans="1:6" ht="15">
      <c r="A81" s="46" t="s">
        <v>1</v>
      </c>
      <c r="B81" s="47" t="s">
        <v>149</v>
      </c>
      <c r="C81" s="48"/>
      <c r="D81" s="3" t="s">
        <v>150</v>
      </c>
      <c r="E81" s="59"/>
      <c r="F81" s="77">
        <v>57.2</v>
      </c>
    </row>
    <row r="82" spans="1:6" ht="15">
      <c r="A82" s="12" t="s">
        <v>7</v>
      </c>
      <c r="B82" s="50" t="s">
        <v>8</v>
      </c>
      <c r="C82" s="14" t="s">
        <v>9</v>
      </c>
      <c r="D82" s="15" t="s">
        <v>10</v>
      </c>
      <c r="E82" s="61" t="s">
        <v>11</v>
      </c>
      <c r="F82" s="52"/>
    </row>
    <row r="83" spans="1:7" ht="15">
      <c r="A83" s="17">
        <v>1</v>
      </c>
      <c r="B83" s="53">
        <v>303</v>
      </c>
      <c r="C83" s="54" t="str">
        <f>IF(OR($B83=0,$B83=""),"",VLOOKUP($B83,males,2,FALSE))</f>
        <v>Ben Smith-Bannister</v>
      </c>
      <c r="D83" s="54" t="str">
        <f>IF(OR($B83=0,$B83=""),"",VLOOKUP($B83,males,3,FALSE))</f>
        <v>Aldershot F &amp; D</v>
      </c>
      <c r="E83" s="4">
        <v>45.63</v>
      </c>
      <c r="F83" s="55">
        <f>IF(E83="","",IF(E83&lt;F81,"","CBP"))</f>
      </c>
      <c r="G83" s="42"/>
    </row>
    <row r="84" spans="1:7" ht="15">
      <c r="A84" s="17">
        <v>2</v>
      </c>
      <c r="B84" s="53">
        <v>211</v>
      </c>
      <c r="C84" s="54" t="str">
        <f>IF(OR($B84=0,$B84=""),"",VLOOKUP($B84,males,2,FALSE))</f>
        <v>Jonah McCafferty</v>
      </c>
      <c r="D84" s="54" t="str">
        <f>IF(OR($B84=0,$B84=""),"",VLOOKUP($B84,males,3,FALSE))</f>
        <v>Bracknell AC</v>
      </c>
      <c r="E84" s="4">
        <v>44.94</v>
      </c>
      <c r="F84" s="55"/>
      <c r="G84" s="42"/>
    </row>
    <row r="85" spans="1:7" ht="15">
      <c r="A85" s="17">
        <v>3</v>
      </c>
      <c r="B85" s="53">
        <v>257</v>
      </c>
      <c r="C85" s="54" t="str">
        <f>IF(OR($B85=0,$B85=""),"",VLOOKUP($B85,males,2,FALSE))</f>
        <v>Stuart Bladon</v>
      </c>
      <c r="D85" s="54" t="str">
        <f>IF(OR($B85=0,$B85=""),"",VLOOKUP($B85,males,3,FALSE))</f>
        <v>Team Kennet</v>
      </c>
      <c r="E85" s="4">
        <v>43.62</v>
      </c>
      <c r="F85" s="55"/>
      <c r="G85" s="42"/>
    </row>
    <row r="86" spans="1:6" ht="15">
      <c r="A86" s="17"/>
      <c r="B86" s="53"/>
      <c r="C86" s="54"/>
      <c r="D86" s="54"/>
      <c r="E86" s="4" t="s">
        <v>1</v>
      </c>
      <c r="F86" s="52"/>
    </row>
    <row r="87" spans="1:6" ht="15">
      <c r="A87" s="91">
        <v>2</v>
      </c>
      <c r="B87" s="47" t="s">
        <v>151</v>
      </c>
      <c r="C87" s="48"/>
      <c r="D87" s="3" t="s">
        <v>152</v>
      </c>
      <c r="E87" s="59"/>
      <c r="F87" s="77">
        <v>2.03</v>
      </c>
    </row>
    <row r="88" spans="1:6" ht="15">
      <c r="A88" s="12" t="s">
        <v>7</v>
      </c>
      <c r="B88" s="50" t="s">
        <v>8</v>
      </c>
      <c r="C88" s="14" t="s">
        <v>9</v>
      </c>
      <c r="D88" s="15" t="s">
        <v>10</v>
      </c>
      <c r="E88" s="61" t="s">
        <v>11</v>
      </c>
      <c r="F88" s="52"/>
    </row>
    <row r="89" spans="1:7" ht="15">
      <c r="A89" s="17">
        <v>1</v>
      </c>
      <c r="B89" s="53">
        <v>228</v>
      </c>
      <c r="C89" s="54" t="str">
        <f>IF(OR($B89=0,$B89=""),"",VLOOKUP($B89,males,2,FALSE))</f>
        <v>Harrison Thorne</v>
      </c>
      <c r="D89" s="54" t="str">
        <f>IF(OR($B89=0,$B89=""),"",VLOOKUP($B89,males,3,FALSE))</f>
        <v>Slough Junior AC</v>
      </c>
      <c r="E89" s="4">
        <v>1.93</v>
      </c>
      <c r="F89" s="55">
        <f>IF(E89="","",IF(E89&lt;F87,"","CBP"))</f>
      </c>
      <c r="G89" s="42"/>
    </row>
    <row r="90" spans="1:7" ht="15">
      <c r="A90" s="17" t="s">
        <v>153</v>
      </c>
      <c r="B90" s="53">
        <v>275</v>
      </c>
      <c r="C90" s="54" t="str">
        <f>IF(OR($B90=0,$B90=""),"",VLOOKUP($B90,males,2,FALSE))</f>
        <v>Lionel Owona</v>
      </c>
      <c r="D90" s="54" t="str">
        <f>IF(OR($B90=0,$B90=""),"",VLOOKUP($B90,males,3,FALSE))</f>
        <v>Windsor S E &amp; H</v>
      </c>
      <c r="E90" s="4">
        <v>1.75</v>
      </c>
      <c r="F90" s="55"/>
      <c r="G90" s="42"/>
    </row>
    <row r="91" spans="1:7" ht="15">
      <c r="A91" s="17" t="s">
        <v>153</v>
      </c>
      <c r="B91" s="53">
        <v>273</v>
      </c>
      <c r="C91" s="54" t="str">
        <f>IF(OR($B91=0,$B91=""),"",VLOOKUP($B91,males,2,FALSE))</f>
        <v>Joseph Cox</v>
      </c>
      <c r="D91" s="54" t="str">
        <f>IF(OR($B91=0,$B91=""),"",VLOOKUP($B91,males,3,FALSE))</f>
        <v>Reading AC</v>
      </c>
      <c r="E91" s="4">
        <v>1.75</v>
      </c>
      <c r="F91" s="55"/>
      <c r="G91" s="42"/>
    </row>
    <row r="93" spans="1:6" ht="15">
      <c r="A93" s="46" t="s">
        <v>1</v>
      </c>
      <c r="B93" s="47" t="s">
        <v>154</v>
      </c>
      <c r="C93" s="48"/>
      <c r="D93" s="3" t="s">
        <v>155</v>
      </c>
      <c r="E93" s="59"/>
      <c r="F93" s="77">
        <v>7.02</v>
      </c>
    </row>
    <row r="94" spans="1:6" ht="15">
      <c r="A94" s="12" t="s">
        <v>7</v>
      </c>
      <c r="B94" s="50" t="s">
        <v>8</v>
      </c>
      <c r="C94" s="14" t="s">
        <v>9</v>
      </c>
      <c r="D94" s="15" t="s">
        <v>10</v>
      </c>
      <c r="E94" s="61" t="s">
        <v>11</v>
      </c>
      <c r="F94" s="15" t="s">
        <v>43</v>
      </c>
    </row>
    <row r="95" spans="1:7" ht="15">
      <c r="A95" s="17">
        <v>1</v>
      </c>
      <c r="B95" s="53">
        <v>228</v>
      </c>
      <c r="C95" s="54" t="str">
        <f aca="true" t="shared" si="6" ref="C95:C102">IF(OR($B95=0,$B95=""),"",VLOOKUP($B95,males,2,FALSE))</f>
        <v>Harrison Thorne</v>
      </c>
      <c r="D95" s="54" t="str">
        <f aca="true" t="shared" si="7" ref="D95:D102">IF(OR($B95=0,$B95=""),"",VLOOKUP($B95,males,3,FALSE))</f>
        <v>Slough Junior AC</v>
      </c>
      <c r="E95" s="4">
        <v>6.27</v>
      </c>
      <c r="F95" s="64">
        <v>0</v>
      </c>
      <c r="G95" s="42"/>
    </row>
    <row r="96" spans="1:6" ht="15">
      <c r="A96" s="17">
        <v>2</v>
      </c>
      <c r="B96" s="53">
        <v>298</v>
      </c>
      <c r="C96" s="54" t="str">
        <f t="shared" si="6"/>
        <v>Harry Daisley</v>
      </c>
      <c r="D96" s="54" t="str">
        <f t="shared" si="7"/>
        <v>Reading AC</v>
      </c>
      <c r="E96" s="4">
        <v>5.67</v>
      </c>
      <c r="F96" s="64">
        <v>0</v>
      </c>
    </row>
    <row r="97" spans="1:6" ht="15">
      <c r="A97" s="17">
        <v>3</v>
      </c>
      <c r="B97" s="53">
        <v>284</v>
      </c>
      <c r="C97" s="54" t="str">
        <f t="shared" si="6"/>
        <v>Oliver Bazin</v>
      </c>
      <c r="D97" s="54" t="str">
        <f t="shared" si="7"/>
        <v>Team Kennet</v>
      </c>
      <c r="E97" s="4">
        <v>5.57</v>
      </c>
      <c r="F97" s="64">
        <v>-0.2</v>
      </c>
    </row>
    <row r="98" spans="1:6" ht="15">
      <c r="A98" s="17">
        <v>4</v>
      </c>
      <c r="B98" s="53">
        <v>252</v>
      </c>
      <c r="C98" s="54" t="str">
        <f t="shared" si="6"/>
        <v>Frank Cotter</v>
      </c>
      <c r="D98" s="54" t="str">
        <f t="shared" si="7"/>
        <v>Bracknell AC</v>
      </c>
      <c r="E98" s="4">
        <v>5.44</v>
      </c>
      <c r="F98" s="64">
        <v>0</v>
      </c>
    </row>
    <row r="99" spans="1:6" ht="15">
      <c r="A99" s="17">
        <v>5</v>
      </c>
      <c r="B99" s="53">
        <v>251</v>
      </c>
      <c r="C99" s="54" t="str">
        <f t="shared" si="6"/>
        <v>Joe Carless</v>
      </c>
      <c r="D99" s="54" t="str">
        <f t="shared" si="7"/>
        <v>Bracknell AC</v>
      </c>
      <c r="E99" s="4">
        <v>5.35</v>
      </c>
      <c r="F99" s="64">
        <v>0.9</v>
      </c>
    </row>
    <row r="100" spans="1:6" ht="15">
      <c r="A100" s="17">
        <v>6</v>
      </c>
      <c r="B100" s="53">
        <v>232</v>
      </c>
      <c r="C100" s="54" t="str">
        <f t="shared" si="6"/>
        <v>Raja Khan</v>
      </c>
      <c r="D100" s="54" t="str">
        <f t="shared" si="7"/>
        <v>Maidenhead AC</v>
      </c>
      <c r="E100" s="4">
        <v>5.07</v>
      </c>
      <c r="F100" s="64">
        <v>0.5</v>
      </c>
    </row>
    <row r="101" spans="1:6" ht="15">
      <c r="A101" s="17">
        <v>7</v>
      </c>
      <c r="B101" s="53">
        <v>328</v>
      </c>
      <c r="C101" s="54" t="str">
        <f t="shared" si="6"/>
        <v>Pearse Hegarty</v>
      </c>
      <c r="D101" s="54" t="str">
        <f t="shared" si="7"/>
        <v>Reading AC</v>
      </c>
      <c r="E101" s="4">
        <v>4.86</v>
      </c>
      <c r="F101" s="64">
        <v>1</v>
      </c>
    </row>
    <row r="102" spans="1:6" ht="15">
      <c r="A102" s="17">
        <v>8</v>
      </c>
      <c r="B102" s="53">
        <v>219</v>
      </c>
      <c r="C102" s="54" t="str">
        <f t="shared" si="6"/>
        <v>Marcus Bailey</v>
      </c>
      <c r="D102" s="54" t="str">
        <f t="shared" si="7"/>
        <v>Bracknell AC</v>
      </c>
      <c r="E102" s="4">
        <v>4.5</v>
      </c>
      <c r="F102" s="64">
        <v>1.1</v>
      </c>
    </row>
    <row r="103" spans="1:6" ht="15">
      <c r="A103" s="17"/>
      <c r="B103" s="53"/>
      <c r="C103" s="54"/>
      <c r="D103" s="54"/>
      <c r="F103" s="55"/>
    </row>
    <row r="104" spans="1:6" ht="15">
      <c r="A104" s="46" t="s">
        <v>1</v>
      </c>
      <c r="B104" s="47" t="s">
        <v>156</v>
      </c>
      <c r="C104" s="48"/>
      <c r="D104" s="3" t="s">
        <v>157</v>
      </c>
      <c r="E104" s="59"/>
      <c r="F104" s="77">
        <v>13.94</v>
      </c>
    </row>
    <row r="105" spans="1:6" ht="15">
      <c r="A105" s="12" t="s">
        <v>7</v>
      </c>
      <c r="B105" s="50" t="s">
        <v>8</v>
      </c>
      <c r="C105" s="14" t="s">
        <v>9</v>
      </c>
      <c r="D105" s="15" t="s">
        <v>10</v>
      </c>
      <c r="E105" s="61" t="s">
        <v>11</v>
      </c>
      <c r="F105" s="15" t="s">
        <v>43</v>
      </c>
    </row>
    <row r="106" spans="1:7" ht="15">
      <c r="A106" s="17">
        <v>1</v>
      </c>
      <c r="B106" s="53">
        <v>332</v>
      </c>
      <c r="C106" s="54" t="str">
        <f>IF(OR($B106=0,$B106=""),"",VLOOKUP($B106,males,2,FALSE))</f>
        <v>Feranmi Sanni</v>
      </c>
      <c r="D106" s="54" t="str">
        <f>IF(OR($B106=0,$B106=""),"",VLOOKUP($B106,males,3,FALSE))</f>
        <v>Slough Junior AC</v>
      </c>
      <c r="E106" s="4">
        <v>11.61</v>
      </c>
      <c r="F106" s="64">
        <v>1.7</v>
      </c>
      <c r="G106" s="42"/>
    </row>
    <row r="107" spans="1:7" ht="15">
      <c r="A107" s="17">
        <v>2</v>
      </c>
      <c r="B107" s="53">
        <v>284</v>
      </c>
      <c r="C107" s="54" t="str">
        <f>IF(OR($B107=0,$B107=""),"",VLOOKUP($B107,males,2,FALSE))</f>
        <v>Oliver Bazin</v>
      </c>
      <c r="D107" s="54" t="str">
        <f>IF(OR($B107=0,$B107=""),"",VLOOKUP($B107,males,3,FALSE))</f>
        <v>Team Kennet</v>
      </c>
      <c r="E107" s="4">
        <v>11.58</v>
      </c>
      <c r="F107" s="64">
        <v>0.2</v>
      </c>
      <c r="G107" s="42"/>
    </row>
    <row r="108" spans="1:7" ht="15">
      <c r="A108" s="17">
        <v>3</v>
      </c>
      <c r="B108" s="53">
        <v>232</v>
      </c>
      <c r="C108" s="54" t="str">
        <f>IF(OR($B108=0,$B108=""),"",VLOOKUP($B108,males,2,FALSE))</f>
        <v>Raja Khan</v>
      </c>
      <c r="D108" s="54" t="str">
        <f>IF(OR($B108=0,$B108=""),"",VLOOKUP($B108,males,3,FALSE))</f>
        <v>Maidenhead AC</v>
      </c>
      <c r="E108" s="4">
        <v>11.2</v>
      </c>
      <c r="F108" s="64">
        <v>0.4</v>
      </c>
      <c r="G108" s="42"/>
    </row>
    <row r="109" spans="1:6" ht="15">
      <c r="A109" s="17"/>
      <c r="B109" s="92"/>
      <c r="C109" s="48"/>
      <c r="D109" s="3"/>
      <c r="E109" s="59"/>
      <c r="F109" s="52"/>
    </row>
    <row r="110" spans="1:6" ht="15">
      <c r="A110" s="46" t="s">
        <v>1</v>
      </c>
      <c r="B110" s="47" t="s">
        <v>158</v>
      </c>
      <c r="C110" s="48"/>
      <c r="D110" s="3" t="s">
        <v>159</v>
      </c>
      <c r="E110" s="59"/>
      <c r="F110" s="77">
        <v>3.7</v>
      </c>
    </row>
    <row r="111" spans="1:6" ht="15">
      <c r="A111" s="12" t="s">
        <v>7</v>
      </c>
      <c r="B111" s="50" t="s">
        <v>8</v>
      </c>
      <c r="C111" s="14" t="s">
        <v>9</v>
      </c>
      <c r="D111" s="15" t="s">
        <v>10</v>
      </c>
      <c r="E111" s="61" t="s">
        <v>11</v>
      </c>
      <c r="F111" s="52"/>
    </row>
    <row r="112" spans="1:7" ht="15">
      <c r="A112" s="17">
        <v>1</v>
      </c>
      <c r="B112" s="53">
        <v>295</v>
      </c>
      <c r="C112" s="54" t="str">
        <f>IF(OR($B112=0,$B112=""),"",VLOOKUP($B112,males,2,FALSE))</f>
        <v>Max Young</v>
      </c>
      <c r="D112" s="54" t="str">
        <f>IF(OR($B112=0,$B112=""),"",VLOOKUP($B112,males,3,FALSE))</f>
        <v>Reading AC</v>
      </c>
      <c r="E112" s="4">
        <v>3.3</v>
      </c>
      <c r="F112" s="55">
        <f>IF(E112="","",IF(E112&lt;F110,"","CBP"))</f>
      </c>
      <c r="G112" s="42"/>
    </row>
    <row r="113" spans="1:6" ht="15">
      <c r="A113" s="17">
        <v>2</v>
      </c>
      <c r="B113" s="53">
        <v>225</v>
      </c>
      <c r="C113" s="54" t="str">
        <f>IF(OR($B113=0,$B113=""),"",VLOOKUP($B113,males,2,FALSE))</f>
        <v>Sam Keys</v>
      </c>
      <c r="D113" s="54" t="str">
        <f>IF(OR($B113=0,$B113=""),"",VLOOKUP($B113,males,3,FALSE))</f>
        <v>Reading AC</v>
      </c>
      <c r="E113" s="4">
        <v>3.2</v>
      </c>
      <c r="F113" s="55"/>
    </row>
    <row r="114" ht="15">
      <c r="E114" s="4" t="s">
        <v>1</v>
      </c>
    </row>
    <row r="119" spans="1:6" ht="15">
      <c r="A119" s="17"/>
      <c r="B119" s="92"/>
      <c r="C119" s="48"/>
      <c r="D119" s="3"/>
      <c r="E119" s="59"/>
      <c r="F119" s="5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:G65536"/>
    </sheetView>
  </sheetViews>
  <sheetFormatPr defaultColWidth="9.140625" defaultRowHeight="15"/>
  <cols>
    <col min="1" max="1" width="6.7109375" style="39" customWidth="1"/>
    <col min="2" max="2" width="6.7109375" style="74" customWidth="1"/>
    <col min="3" max="3" width="30.7109375" style="6" customWidth="1"/>
    <col min="4" max="4" width="25.8515625" style="71" customWidth="1"/>
    <col min="5" max="5" width="15.7109375" style="93" customWidth="1"/>
    <col min="6" max="6" width="8.8515625" style="38" customWidth="1"/>
    <col min="7" max="7" width="29.28125" style="6" customWidth="1"/>
  </cols>
  <sheetData>
    <row r="1" ht="15">
      <c r="A1" s="66" t="s">
        <v>160</v>
      </c>
    </row>
    <row r="2" ht="15">
      <c r="A2" s="68"/>
    </row>
    <row r="3" spans="1:6" ht="15">
      <c r="A3" s="69" t="s">
        <v>1</v>
      </c>
      <c r="B3" s="70" t="s">
        <v>161</v>
      </c>
      <c r="D3" s="71" t="s">
        <v>162</v>
      </c>
      <c r="F3" s="71">
        <v>12.2</v>
      </c>
    </row>
    <row r="4" spans="1:6" ht="15">
      <c r="A4" s="72"/>
      <c r="B4" s="70"/>
      <c r="D4" s="11" t="s">
        <v>163</v>
      </c>
      <c r="E4" s="94" t="s">
        <v>1</v>
      </c>
      <c r="F4" s="71"/>
    </row>
    <row r="5" spans="1:5" ht="15">
      <c r="A5" s="34" t="s">
        <v>7</v>
      </c>
      <c r="B5" s="35" t="s">
        <v>8</v>
      </c>
      <c r="C5" s="36" t="s">
        <v>9</v>
      </c>
      <c r="D5" s="37" t="s">
        <v>10</v>
      </c>
      <c r="E5" s="95" t="s">
        <v>11</v>
      </c>
    </row>
    <row r="6" spans="1:6" ht="15">
      <c r="A6" s="39">
        <v>1</v>
      </c>
      <c r="B6" s="53">
        <v>13</v>
      </c>
      <c r="C6" s="54" t="str">
        <f>IF(OR($B6=0,$B6=""),"",VLOOKUP($B6,females,2,FALSE))</f>
        <v>Rebecca Watkins</v>
      </c>
      <c r="D6" s="54" t="str">
        <f>IF(OR($B6=0,$B6=""),"",VLOOKUP($B6,females,3,FALSE))</f>
        <v>Bracknell AC</v>
      </c>
      <c r="E6" s="4">
        <v>12.4</v>
      </c>
      <c r="F6" s="41">
        <f>IF(E6="","",IF(E6&gt;F3,"","CBP"))</f>
      </c>
    </row>
    <row r="7" spans="1:6" ht="15">
      <c r="A7" s="39">
        <v>2</v>
      </c>
      <c r="B7" s="53">
        <v>177</v>
      </c>
      <c r="C7" s="54" t="str">
        <f>IF(OR($B7=0,$B7=""),"",VLOOKUP($B7,females,2,FALSE))</f>
        <v>Judy Fakhera</v>
      </c>
      <c r="D7" s="54" t="str">
        <f>IF(OR($B7=0,$B7=""),"",VLOOKUP($B7,females,3,FALSE))</f>
        <v>Windsor S E &amp; H</v>
      </c>
      <c r="E7" s="4">
        <v>14.18</v>
      </c>
      <c r="F7" s="41"/>
    </row>
    <row r="8" spans="2:6" ht="15">
      <c r="B8" s="53"/>
      <c r="C8" s="54"/>
      <c r="D8" s="54"/>
      <c r="E8" s="4"/>
      <c r="F8" s="41"/>
    </row>
    <row r="9" spans="1:6" ht="15">
      <c r="A9" s="31" t="s">
        <v>1</v>
      </c>
      <c r="B9" s="70" t="s">
        <v>164</v>
      </c>
      <c r="D9" s="96" t="s">
        <v>165</v>
      </c>
      <c r="E9" s="97"/>
      <c r="F9" s="71">
        <v>24.9</v>
      </c>
    </row>
    <row r="10" spans="1:6" ht="15">
      <c r="A10" s="75"/>
      <c r="B10" s="70"/>
      <c r="D10" s="11" t="s">
        <v>86</v>
      </c>
      <c r="E10" s="98" t="s">
        <v>1</v>
      </c>
      <c r="F10" s="71"/>
    </row>
    <row r="11" spans="1:6" ht="15">
      <c r="A11" s="34" t="s">
        <v>7</v>
      </c>
      <c r="B11" s="35" t="s">
        <v>8</v>
      </c>
      <c r="C11" s="36" t="s">
        <v>9</v>
      </c>
      <c r="D11" s="37" t="s">
        <v>10</v>
      </c>
      <c r="E11" s="95" t="s">
        <v>11</v>
      </c>
      <c r="F11" s="99"/>
    </row>
    <row r="12" spans="1:6" ht="15">
      <c r="A12" s="39">
        <v>1</v>
      </c>
      <c r="B12" s="53">
        <v>161</v>
      </c>
      <c r="C12" s="54" t="str">
        <f>IF(OR($B12=0,$B12=""),"",VLOOKUP($B12,females,2,FALSE))</f>
        <v>Phoebe Fenwick</v>
      </c>
      <c r="D12" s="54" t="str">
        <f>IF(OR($B12=0,$B12=""),"",VLOOKUP($B12,females,3,FALSE))</f>
        <v>Bracknell AC</v>
      </c>
      <c r="E12" s="4">
        <v>25.14</v>
      </c>
      <c r="F12" s="41">
        <f>IF(E12="","",IF(E12&gt;F9,"","CBP"))</f>
      </c>
    </row>
    <row r="13" spans="1:6" ht="15">
      <c r="A13" s="39">
        <v>2</v>
      </c>
      <c r="B13" s="53">
        <v>13</v>
      </c>
      <c r="C13" s="54" t="str">
        <f>IF(OR($B13=0,$B13=""),"",VLOOKUP($B13,females,2,FALSE))</f>
        <v>Rebecca Watkins</v>
      </c>
      <c r="D13" s="54" t="str">
        <f>IF(OR($B13=0,$B13=""),"",VLOOKUP($B13,females,3,FALSE))</f>
        <v>Bracknell AC</v>
      </c>
      <c r="E13" s="4">
        <v>25.35</v>
      </c>
      <c r="F13" s="41"/>
    </row>
    <row r="14" spans="1:6" ht="15">
      <c r="A14" s="39">
        <v>3</v>
      </c>
      <c r="B14" s="53">
        <v>186</v>
      </c>
      <c r="C14" s="54" t="str">
        <f>IF(OR($B14=0,$B14=""),"",VLOOKUP($B14,females,2,FALSE))</f>
        <v>Lara Pleace</v>
      </c>
      <c r="D14" s="54" t="str">
        <f>IF(OR($B14=0,$B14=""),"",VLOOKUP($B14,females,3,FALSE))</f>
        <v>Windsor S E &amp; H</v>
      </c>
      <c r="E14" s="4">
        <v>25.78</v>
      </c>
      <c r="F14" s="41"/>
    </row>
    <row r="15" spans="1:6" ht="15">
      <c r="A15" s="39">
        <v>4</v>
      </c>
      <c r="B15" s="53">
        <v>10</v>
      </c>
      <c r="C15" s="54" t="str">
        <f>IF(OR($B15=0,$B15=""),"",VLOOKUP($B15,females,2,FALSE))</f>
        <v>Connie McCafferty</v>
      </c>
      <c r="D15" s="54" t="str">
        <f>IF(OR($B15=0,$B15=""),"",VLOOKUP($B15,females,3,FALSE))</f>
        <v>Bracknell AC</v>
      </c>
      <c r="E15" s="4">
        <v>26.86</v>
      </c>
      <c r="F15" s="41"/>
    </row>
    <row r="16" spans="2:6" ht="15">
      <c r="B16" s="53"/>
      <c r="C16" s="54"/>
      <c r="D16" s="54"/>
      <c r="F16" s="41"/>
    </row>
    <row r="17" spans="1:6" ht="15">
      <c r="A17" s="31" t="s">
        <v>1</v>
      </c>
      <c r="B17" s="70" t="s">
        <v>166</v>
      </c>
      <c r="D17" s="71" t="s">
        <v>167</v>
      </c>
      <c r="F17" s="81">
        <v>57.3</v>
      </c>
    </row>
    <row r="18" spans="1:6" ht="15">
      <c r="A18" s="34" t="s">
        <v>7</v>
      </c>
      <c r="B18" s="35" t="s">
        <v>8</v>
      </c>
      <c r="C18" s="36" t="s">
        <v>9</v>
      </c>
      <c r="D18" s="37" t="s">
        <v>10</v>
      </c>
      <c r="E18" s="95" t="s">
        <v>11</v>
      </c>
      <c r="F18" s="80"/>
    </row>
    <row r="19" spans="1:6" ht="15">
      <c r="A19" s="39">
        <v>1</v>
      </c>
      <c r="B19" s="53">
        <v>161</v>
      </c>
      <c r="C19" s="54" t="str">
        <f>IF(OR($B19=0,$B19=""),"",VLOOKUP($B19,females,2,FALSE))</f>
        <v>Phoebe Fenwick</v>
      </c>
      <c r="D19" s="54" t="str">
        <f>IF(OR($B19=0,$B19=""),"",VLOOKUP($B19,females,3,FALSE))</f>
        <v>Bracknell AC</v>
      </c>
      <c r="E19" s="4">
        <v>56.34</v>
      </c>
      <c r="F19" s="82" t="str">
        <f>IF(E19="","",IF(E19&gt;F17,"","CBP"))</f>
        <v>CBP</v>
      </c>
    </row>
    <row r="20" spans="1:6" ht="15">
      <c r="A20" s="39">
        <v>2</v>
      </c>
      <c r="B20" s="53">
        <v>10</v>
      </c>
      <c r="C20" s="54" t="str">
        <f>IF(OR($B20=0,$B20=""),"",VLOOKUP($B20,females,2,FALSE))</f>
        <v>Connie McCafferty</v>
      </c>
      <c r="D20" s="54" t="str">
        <f>IF(OR($B20=0,$B20=""),"",VLOOKUP($B20,females,3,FALSE))</f>
        <v>Bracknell AC</v>
      </c>
      <c r="E20" s="4">
        <v>60.34</v>
      </c>
      <c r="F20" s="82"/>
    </row>
    <row r="21" spans="2:6" ht="15">
      <c r="B21" s="83"/>
      <c r="C21" s="54"/>
      <c r="D21" s="54"/>
      <c r="F21" s="80"/>
    </row>
    <row r="22" spans="1:6" ht="15">
      <c r="A22" s="69" t="s">
        <v>1</v>
      </c>
      <c r="B22" s="85" t="s">
        <v>168</v>
      </c>
      <c r="D22" s="71" t="s">
        <v>169</v>
      </c>
      <c r="F22" s="33">
        <v>0.0015277777777777779</v>
      </c>
    </row>
    <row r="23" spans="1:6" ht="15">
      <c r="A23" s="34" t="s">
        <v>7</v>
      </c>
      <c r="B23" s="35" t="s">
        <v>8</v>
      </c>
      <c r="C23" s="36" t="s">
        <v>9</v>
      </c>
      <c r="D23" s="37" t="s">
        <v>10</v>
      </c>
      <c r="E23" s="95" t="s">
        <v>11</v>
      </c>
      <c r="F23" s="80"/>
    </row>
    <row r="24" spans="1:7" ht="15">
      <c r="A24" s="39">
        <v>1</v>
      </c>
      <c r="B24" s="53">
        <v>38</v>
      </c>
      <c r="C24" s="54" t="str">
        <f>IF(OR($B24=0,$B24=""),"",VLOOKUP($B24,females,2,FALSE))</f>
        <v>Charlotte Harris</v>
      </c>
      <c r="D24" s="54" t="str">
        <f>IF(OR($B24=0,$B24=""),"",VLOOKUP($B24,females,3,FALSE))</f>
        <v>Windsor S E &amp; H</v>
      </c>
      <c r="E24" s="40">
        <v>0.0015945601851851852</v>
      </c>
      <c r="F24" s="82">
        <f>IF(E24="","",IF(E24&gt;F22,"","CBP"))</f>
      </c>
      <c r="G24" s="42" t="s">
        <v>1</v>
      </c>
    </row>
    <row r="25" spans="1:6" ht="15">
      <c r="A25" s="39">
        <v>2</v>
      </c>
      <c r="B25" s="53">
        <v>19</v>
      </c>
      <c r="C25" s="54" t="str">
        <f>IF(OR($B25=0,$B25=""),"",VLOOKUP($B25,females,2,FALSE))</f>
        <v>Sandie Pohlman</v>
      </c>
      <c r="D25" s="54" t="str">
        <f>IF(OR($B25=0,$B25=""),"",VLOOKUP($B25,females,3,FALSE))</f>
        <v>Cookham RC</v>
      </c>
      <c r="E25" s="40">
        <v>0.0017243055555555555</v>
      </c>
      <c r="F25" s="80"/>
    </row>
    <row r="26" spans="1:6" ht="15">
      <c r="A26" s="39">
        <v>3</v>
      </c>
      <c r="B26" s="53">
        <v>37</v>
      </c>
      <c r="C26" s="54" t="str">
        <f>IF(OR($B26=0,$B26=""),"",VLOOKUP($B26,females,2,FALSE))</f>
        <v>Emily Spencer-Jones</v>
      </c>
      <c r="D26" s="54" t="str">
        <f>IF(OR($B26=0,$B26=""),"",VLOOKUP($B26,females,3,FALSE))</f>
        <v>Bracknell AC</v>
      </c>
      <c r="E26" s="40">
        <v>0.0017372685185185188</v>
      </c>
      <c r="F26" s="80"/>
    </row>
    <row r="27" spans="1:6" ht="15">
      <c r="A27" s="39">
        <v>4</v>
      </c>
      <c r="B27" s="53">
        <v>172</v>
      </c>
      <c r="C27" s="54" t="str">
        <f>IF(OR($B27=0,$B27=""),"",VLOOKUP($B27,females,2,FALSE))</f>
        <v>Rebecca Pope</v>
      </c>
      <c r="D27" s="54" t="str">
        <f>IF(OR($B27=0,$B27=""),"",VLOOKUP($B27,females,3,FALSE))</f>
        <v>Windsor S E &amp; H</v>
      </c>
      <c r="E27" s="40">
        <v>0.0017969907407407407</v>
      </c>
      <c r="F27" s="80"/>
    </row>
    <row r="28" spans="2:6" ht="15">
      <c r="B28" s="83"/>
      <c r="C28" s="54"/>
      <c r="D28" s="54"/>
      <c r="E28" s="100"/>
      <c r="F28" s="41"/>
    </row>
    <row r="29" spans="1:6" ht="15">
      <c r="A29" s="69" t="s">
        <v>1</v>
      </c>
      <c r="B29" s="85" t="s">
        <v>170</v>
      </c>
      <c r="D29" s="71" t="s">
        <v>171</v>
      </c>
      <c r="F29" s="101">
        <v>0.0032141203703703707</v>
      </c>
    </row>
    <row r="30" spans="1:6" ht="15">
      <c r="A30" s="34" t="s">
        <v>7</v>
      </c>
      <c r="B30" s="35" t="s">
        <v>8</v>
      </c>
      <c r="C30" s="36" t="s">
        <v>9</v>
      </c>
      <c r="D30" s="37" t="s">
        <v>10</v>
      </c>
      <c r="E30" s="95" t="s">
        <v>11</v>
      </c>
      <c r="F30" s="80"/>
    </row>
    <row r="31" spans="1:6" ht="15">
      <c r="A31" s="39">
        <v>1</v>
      </c>
      <c r="B31" s="53">
        <v>187</v>
      </c>
      <c r="C31" s="54" t="str">
        <f>IF(OR($B31=0,$B31=""),"",VLOOKUP($B31,females,2,FALSE))</f>
        <v>Amelia Quirk</v>
      </c>
      <c r="D31" s="54" t="str">
        <f>IF(OR($B31=0,$B31=""),"",VLOOKUP($B31,females,3,FALSE))</f>
        <v>Bracknell AC</v>
      </c>
      <c r="E31" s="40">
        <v>0.0030913194444444447</v>
      </c>
      <c r="F31" s="82" t="str">
        <f>IF(E31="","",IF(E31&gt;F29,"","CBP"))</f>
        <v>CBP</v>
      </c>
    </row>
    <row r="32" spans="1:7" ht="15">
      <c r="A32" s="39">
        <v>2</v>
      </c>
      <c r="B32" s="53">
        <v>124</v>
      </c>
      <c r="C32" s="54" t="str">
        <f>IF(OR($B32=0,$B32=""),"",VLOOKUP($B32,females,2,FALSE))</f>
        <v>Niamh Reid-Smith</v>
      </c>
      <c r="D32" s="54" t="str">
        <f>IF(OR($B32=0,$B32=""),"",VLOOKUP($B32,females,3,FALSE))</f>
        <v>Aldershot F &amp; D</v>
      </c>
      <c r="E32" s="40">
        <v>0.0036258101851851855</v>
      </c>
      <c r="F32" s="80"/>
      <c r="G32" s="42" t="s">
        <v>1</v>
      </c>
    </row>
    <row r="33" spans="2:6" ht="15">
      <c r="B33" s="83"/>
      <c r="C33" s="54"/>
      <c r="D33" s="54"/>
      <c r="E33" s="100"/>
      <c r="F33" s="41"/>
    </row>
    <row r="34" spans="1:6" ht="15">
      <c r="A34" s="69" t="s">
        <v>1</v>
      </c>
      <c r="B34" s="70" t="s">
        <v>172</v>
      </c>
      <c r="D34" s="71" t="s">
        <v>173</v>
      </c>
      <c r="F34" s="71">
        <v>14.2</v>
      </c>
    </row>
    <row r="35" spans="1:6" ht="15">
      <c r="A35" s="72"/>
      <c r="B35" s="70"/>
      <c r="D35" s="11" t="s">
        <v>64</v>
      </c>
      <c r="E35" s="94" t="s">
        <v>1</v>
      </c>
      <c r="F35" s="71"/>
    </row>
    <row r="36" spans="1:7" ht="15">
      <c r="A36" s="34" t="s">
        <v>7</v>
      </c>
      <c r="B36" s="35" t="s">
        <v>8</v>
      </c>
      <c r="C36" s="36" t="s">
        <v>9</v>
      </c>
      <c r="D36" s="37" t="s">
        <v>10</v>
      </c>
      <c r="E36" s="95" t="s">
        <v>11</v>
      </c>
      <c r="G36" s="71" t="s">
        <v>1</v>
      </c>
    </row>
    <row r="37" spans="1:7" ht="15">
      <c r="A37" s="39">
        <v>1</v>
      </c>
      <c r="B37" s="83">
        <v>110</v>
      </c>
      <c r="C37" s="54" t="str">
        <f>IF(OR($B37=0,$B37=""),"",VLOOKUP($B37,females,2,FALSE))</f>
        <v>Kia Mckenzie Slade</v>
      </c>
      <c r="D37" s="54" t="str">
        <f>IF(OR($B37=0,$B37=""),"",VLOOKUP($B37,females,3,FALSE))</f>
        <v>Reading AC</v>
      </c>
      <c r="E37" s="4">
        <v>15.52</v>
      </c>
      <c r="F37" s="41">
        <f>IF(E37="","",IF(E37&gt;F34,"","CBP"))</f>
      </c>
      <c r="G37" s="6" t="s">
        <v>1</v>
      </c>
    </row>
    <row r="38" spans="1:6" ht="15">
      <c r="A38" s="39">
        <v>2</v>
      </c>
      <c r="B38" s="83">
        <v>11</v>
      </c>
      <c r="C38" s="54" t="str">
        <f>IF(OR($B38=0,$B38=""),"",VLOOKUP($B38,females,2,FALSE))</f>
        <v>Megan Shaw</v>
      </c>
      <c r="D38" s="54" t="str">
        <f>IF(OR($B38=0,$B38=""),"",VLOOKUP($B38,females,3,FALSE))</f>
        <v>Windsor S E &amp; H</v>
      </c>
      <c r="E38" s="4" t="s">
        <v>138</v>
      </c>
      <c r="F38" s="41"/>
    </row>
    <row r="39" spans="2:6" ht="15">
      <c r="B39" s="83"/>
      <c r="C39" s="54"/>
      <c r="D39" s="54"/>
      <c r="E39" s="9"/>
      <c r="F39" s="41"/>
    </row>
    <row r="40" spans="1:6" ht="15">
      <c r="A40" s="69" t="s">
        <v>1</v>
      </c>
      <c r="B40" s="70" t="s">
        <v>174</v>
      </c>
      <c r="D40" s="71" t="s">
        <v>175</v>
      </c>
      <c r="F40" s="71">
        <v>63.8</v>
      </c>
    </row>
    <row r="41" spans="1:5" ht="15">
      <c r="A41" s="34" t="s">
        <v>7</v>
      </c>
      <c r="B41" s="35" t="s">
        <v>8</v>
      </c>
      <c r="C41" s="36" t="s">
        <v>9</v>
      </c>
      <c r="D41" s="37" t="s">
        <v>10</v>
      </c>
      <c r="E41" s="95" t="s">
        <v>11</v>
      </c>
    </row>
    <row r="42" spans="1:6" ht="15">
      <c r="A42" s="39">
        <v>1</v>
      </c>
      <c r="B42" s="83">
        <v>11</v>
      </c>
      <c r="C42" s="54" t="str">
        <f>IF(OR($B42=0,$B42=""),"",VLOOKUP($B42,females,2,FALSE))</f>
        <v>Megan Shaw</v>
      </c>
      <c r="D42" s="54" t="str">
        <f>IF(OR($B42=0,$B42=""),"",VLOOKUP($B42,females,3,FALSE))</f>
        <v>Windsor S E &amp; H</v>
      </c>
      <c r="E42" s="4">
        <v>70.27</v>
      </c>
      <c r="F42" s="41">
        <f>IF(E42="","",IF(E42&gt;F40,"","CBP"))</f>
      </c>
    </row>
    <row r="43" spans="2:6" ht="15">
      <c r="B43" s="83"/>
      <c r="C43" s="54"/>
      <c r="D43" s="54"/>
      <c r="E43" s="9"/>
      <c r="F43" s="41"/>
    </row>
    <row r="44" spans="1:6" ht="15">
      <c r="A44" s="46" t="s">
        <v>1</v>
      </c>
      <c r="B44" s="47" t="s">
        <v>176</v>
      </c>
      <c r="C44" s="48"/>
      <c r="D44" s="3" t="s">
        <v>177</v>
      </c>
      <c r="E44" s="49"/>
      <c r="F44" s="3">
        <v>53.14</v>
      </c>
    </row>
    <row r="45" spans="1:6" ht="15">
      <c r="A45" s="12" t="s">
        <v>7</v>
      </c>
      <c r="B45" s="50" t="s">
        <v>8</v>
      </c>
      <c r="C45" s="14" t="s">
        <v>9</v>
      </c>
      <c r="D45" s="15" t="s">
        <v>10</v>
      </c>
      <c r="E45" s="51" t="s">
        <v>11</v>
      </c>
      <c r="F45" s="52"/>
    </row>
    <row r="46" spans="1:7" ht="15">
      <c r="A46" s="17">
        <v>1</v>
      </c>
      <c r="B46" s="53">
        <v>34</v>
      </c>
      <c r="C46" s="54" t="str">
        <f>IF(OR($B46=0,$B46=""),"",VLOOKUP($B46,females,2,FALSE))</f>
        <v>Leah Runnacles</v>
      </c>
      <c r="D46" s="54" t="str">
        <f>IF(OR($B46=0,$B46=""),"",VLOOKUP($B46,females,3,FALSE))</f>
        <v>Reading AC</v>
      </c>
      <c r="E46" s="4">
        <v>39.73</v>
      </c>
      <c r="F46" s="55">
        <f>IF(E46="","",IF(E46&lt;F44,"","CBP"))</f>
      </c>
      <c r="G46" s="42"/>
    </row>
    <row r="47" spans="1:6" ht="15">
      <c r="A47" s="17">
        <v>2</v>
      </c>
      <c r="B47" s="53">
        <v>128</v>
      </c>
      <c r="C47" s="54" t="str">
        <f>IF(OR($B47=0,$B47=""),"",VLOOKUP($B47,females,2,FALSE))</f>
        <v>Leah Spratley-Kemp</v>
      </c>
      <c r="D47" s="54" t="str">
        <f>IF(OR($B47=0,$B47=""),"",VLOOKUP($B47,females,3,FALSE))</f>
        <v>Reading AC</v>
      </c>
      <c r="E47" s="4">
        <v>28.49</v>
      </c>
      <c r="F47" s="87"/>
    </row>
    <row r="48" spans="1:6" ht="15">
      <c r="A48" s="17"/>
      <c r="B48" s="53"/>
      <c r="C48" s="54"/>
      <c r="D48" s="54"/>
      <c r="E48" s="4"/>
      <c r="F48" s="52"/>
    </row>
    <row r="49" spans="1:7" ht="15">
      <c r="A49" s="46" t="s">
        <v>1</v>
      </c>
      <c r="B49" s="47" t="s">
        <v>178</v>
      </c>
      <c r="C49" s="48"/>
      <c r="D49" s="3" t="s">
        <v>179</v>
      </c>
      <c r="E49" s="49"/>
      <c r="F49" s="3">
        <v>13.94</v>
      </c>
      <c r="G49" s="42" t="s">
        <v>1</v>
      </c>
    </row>
    <row r="50" spans="1:6" ht="15">
      <c r="A50" s="12" t="s">
        <v>7</v>
      </c>
      <c r="B50" s="50" t="s">
        <v>8</v>
      </c>
      <c r="C50" s="14" t="s">
        <v>9</v>
      </c>
      <c r="D50" s="15" t="s">
        <v>10</v>
      </c>
      <c r="E50" s="51" t="s">
        <v>11</v>
      </c>
      <c r="F50" s="52"/>
    </row>
    <row r="51" spans="1:7" ht="15">
      <c r="A51" s="17">
        <v>1</v>
      </c>
      <c r="B51" s="53">
        <v>128</v>
      </c>
      <c r="C51" s="54" t="str">
        <f>IF(OR($B51=0,$B51=""),"",VLOOKUP($B51,females,2,FALSE))</f>
        <v>Leah Spratley-Kemp</v>
      </c>
      <c r="D51" s="54" t="str">
        <f>IF(OR($B51=0,$B51=""),"",VLOOKUP($B51,females,3,FALSE))</f>
        <v>Reading AC</v>
      </c>
      <c r="E51" s="4">
        <v>9.11</v>
      </c>
      <c r="F51" s="55">
        <f>IF(E51="","",IF(E51&lt;F49,"","CBP"))</f>
      </c>
      <c r="G51" s="42"/>
    </row>
    <row r="52" spans="1:6" ht="15">
      <c r="A52" s="17"/>
      <c r="B52" s="53"/>
      <c r="C52" s="54"/>
      <c r="D52" s="54"/>
      <c r="F52" s="55"/>
    </row>
    <row r="53" spans="1:6" ht="15">
      <c r="A53" s="46" t="s">
        <v>1</v>
      </c>
      <c r="B53" s="47" t="s">
        <v>180</v>
      </c>
      <c r="C53" s="48"/>
      <c r="D53" s="3" t="s">
        <v>181</v>
      </c>
      <c r="E53" s="49" t="s">
        <v>1</v>
      </c>
      <c r="F53" s="77">
        <v>50.11</v>
      </c>
    </row>
    <row r="54" spans="1:6" ht="15">
      <c r="A54" s="12" t="s">
        <v>7</v>
      </c>
      <c r="B54" s="50" t="s">
        <v>8</v>
      </c>
      <c r="C54" s="14" t="s">
        <v>9</v>
      </c>
      <c r="D54" s="15" t="s">
        <v>10</v>
      </c>
      <c r="E54" s="51" t="s">
        <v>11</v>
      </c>
      <c r="F54" s="52"/>
    </row>
    <row r="55" spans="1:7" ht="15">
      <c r="A55" s="17">
        <v>1</v>
      </c>
      <c r="B55" s="53">
        <v>33</v>
      </c>
      <c r="C55" s="54" t="str">
        <f>IF(OR($B55=0,$B55=""),"",VLOOKUP($B55,females,2,FALSE))</f>
        <v>Caitlin Stacey</v>
      </c>
      <c r="D55" s="54" t="str">
        <f>IF(OR($B55=0,$B55=""),"",VLOOKUP($B55,females,3,FALSE))</f>
        <v>Reading AC</v>
      </c>
      <c r="E55" s="93">
        <v>35.85</v>
      </c>
      <c r="F55" s="55">
        <f>IF(E55="","",IF(E55&lt;F53,"","CBP"))</f>
      </c>
      <c r="G55" s="42"/>
    </row>
    <row r="56" spans="1:6" ht="15">
      <c r="A56" s="17">
        <v>2</v>
      </c>
      <c r="B56" s="53">
        <v>128</v>
      </c>
      <c r="C56" s="54" t="str">
        <f>IF(OR($B56=0,$B56=""),"",VLOOKUP($B56,females,2,FALSE))</f>
        <v>Leah Spratley-Kemp</v>
      </c>
      <c r="D56" s="54" t="str">
        <f>IF(OR($B56=0,$B56=""),"",VLOOKUP($B56,females,3,FALSE))</f>
        <v>Reading AC</v>
      </c>
      <c r="E56" s="93">
        <v>24.75</v>
      </c>
      <c r="F56" s="55"/>
    </row>
    <row r="57" spans="1:6" ht="15">
      <c r="A57" s="17">
        <v>3</v>
      </c>
      <c r="B57" s="53">
        <v>37</v>
      </c>
      <c r="C57" s="54" t="str">
        <f>IF(OR($B57=0,$B57=""),"",VLOOKUP($B57,females,2,FALSE))</f>
        <v>Emily Spencer-Jones</v>
      </c>
      <c r="D57" s="54" t="str">
        <f>IF(OR($B57=0,$B57=""),"",VLOOKUP($B57,females,3,FALSE))</f>
        <v>Bracknell AC</v>
      </c>
      <c r="E57" s="93">
        <v>24.08</v>
      </c>
      <c r="F57" s="55"/>
    </row>
    <row r="58" spans="1:6" ht="15">
      <c r="A58" s="17"/>
      <c r="B58" s="53"/>
      <c r="C58" s="54"/>
      <c r="D58" s="54"/>
      <c r="F58" s="52"/>
    </row>
    <row r="59" spans="1:7" ht="15">
      <c r="A59" s="46" t="s">
        <v>1</v>
      </c>
      <c r="B59" s="47" t="s">
        <v>182</v>
      </c>
      <c r="C59" s="48"/>
      <c r="D59" s="3" t="s">
        <v>183</v>
      </c>
      <c r="E59" s="49"/>
      <c r="F59" s="3">
        <v>43.88</v>
      </c>
      <c r="G59" s="42" t="s">
        <v>1</v>
      </c>
    </row>
    <row r="60" spans="1:6" ht="15">
      <c r="A60" s="12" t="s">
        <v>7</v>
      </c>
      <c r="B60" s="50" t="s">
        <v>8</v>
      </c>
      <c r="C60" s="14" t="s">
        <v>9</v>
      </c>
      <c r="D60" s="15" t="s">
        <v>10</v>
      </c>
      <c r="E60" s="51" t="s">
        <v>11</v>
      </c>
      <c r="F60" s="52"/>
    </row>
    <row r="61" spans="1:7" ht="15">
      <c r="A61" s="17">
        <v>1</v>
      </c>
      <c r="B61" s="53">
        <v>57</v>
      </c>
      <c r="C61" s="54" t="str">
        <f>IF(OR($B61=0,$B61=""),"",VLOOKUP($B61,females,2,FALSE))</f>
        <v>Charlotte West</v>
      </c>
      <c r="D61" s="54" t="str">
        <f>IF(OR($B61=0,$B61=""),"",VLOOKUP($B61,females,3,FALSE))</f>
        <v>Reading AC</v>
      </c>
      <c r="E61" s="4">
        <v>39.13</v>
      </c>
      <c r="F61" s="55">
        <f>IF(E61="","",IF(E61&lt;F59,"","CBP"))</f>
      </c>
      <c r="G61" s="42"/>
    </row>
    <row r="62" spans="1:6" ht="15">
      <c r="A62" s="17"/>
      <c r="B62" s="53"/>
      <c r="C62" s="54"/>
      <c r="D62" s="54"/>
      <c r="F62" s="52"/>
    </row>
    <row r="63" spans="1:6" ht="15">
      <c r="A63" s="46" t="s">
        <v>1</v>
      </c>
      <c r="B63" s="47" t="s">
        <v>184</v>
      </c>
      <c r="C63" s="48"/>
      <c r="D63" s="3" t="s">
        <v>185</v>
      </c>
      <c r="E63" s="49"/>
      <c r="F63" s="3">
        <v>1.66</v>
      </c>
    </row>
    <row r="64" spans="1:6" ht="15">
      <c r="A64" s="12" t="s">
        <v>7</v>
      </c>
      <c r="B64" s="50" t="s">
        <v>8</v>
      </c>
      <c r="C64" s="14" t="s">
        <v>9</v>
      </c>
      <c r="D64" s="15" t="s">
        <v>10</v>
      </c>
      <c r="E64" s="51" t="s">
        <v>11</v>
      </c>
      <c r="F64" s="52"/>
    </row>
    <row r="65" spans="1:7" ht="15">
      <c r="A65" s="17">
        <v>1</v>
      </c>
      <c r="B65" s="23">
        <v>75</v>
      </c>
      <c r="C65" s="19" t="str">
        <f>IF(OR($B65=0,$B65=""),"",VLOOKUP($B65,females,2,FALSE))</f>
        <v>Molly Bates</v>
      </c>
      <c r="D65" s="19" t="str">
        <f>IF(OR($B65=0,$B65=""),"",VLOOKUP($B65,females,3,FALSE))</f>
        <v>Reading AC</v>
      </c>
      <c r="E65" s="4">
        <v>1.55</v>
      </c>
      <c r="F65" s="5">
        <f>IF(E65="","",IF(E65&lt;F63,"","CBP"))</f>
      </c>
      <c r="G65" s="42"/>
    </row>
    <row r="66" spans="1:6" ht="15">
      <c r="A66" s="17"/>
      <c r="B66" s="53"/>
      <c r="C66" s="54"/>
      <c r="D66" s="54"/>
      <c r="E66" s="4"/>
      <c r="F66" s="55"/>
    </row>
    <row r="67" spans="1:6" ht="15">
      <c r="A67" s="46" t="s">
        <v>1</v>
      </c>
      <c r="B67" s="47" t="s">
        <v>186</v>
      </c>
      <c r="C67" s="48"/>
      <c r="D67" s="3" t="s">
        <v>187</v>
      </c>
      <c r="E67" s="49"/>
      <c r="F67" s="3">
        <v>5.87</v>
      </c>
    </row>
    <row r="68" spans="1:6" ht="15">
      <c r="A68" s="12" t="s">
        <v>7</v>
      </c>
      <c r="B68" s="50" t="s">
        <v>8</v>
      </c>
      <c r="C68" s="14" t="s">
        <v>9</v>
      </c>
      <c r="D68" s="15" t="s">
        <v>10</v>
      </c>
      <c r="E68" s="51" t="s">
        <v>11</v>
      </c>
      <c r="F68" s="15" t="s">
        <v>43</v>
      </c>
    </row>
    <row r="69" spans="1:7" ht="15">
      <c r="A69" s="17">
        <v>1</v>
      </c>
      <c r="B69" s="23">
        <v>186</v>
      </c>
      <c r="C69" s="19" t="str">
        <f>IF(OR($B69=0,$B69=""),"",VLOOKUP($B69,females,2,FALSE))</f>
        <v>Lara Pleace</v>
      </c>
      <c r="D69" s="19" t="str">
        <f>IF(OR($B69=0,$B69=""),"",VLOOKUP($B69,females,3,FALSE))</f>
        <v>Windsor S E &amp; H</v>
      </c>
      <c r="E69" s="4">
        <v>5.26</v>
      </c>
      <c r="F69" s="89">
        <v>-2.6</v>
      </c>
      <c r="G69" s="42"/>
    </row>
    <row r="70" spans="1:7" ht="15">
      <c r="A70" s="17">
        <v>2</v>
      </c>
      <c r="B70" s="23">
        <v>165</v>
      </c>
      <c r="C70" s="19" t="str">
        <f>IF(OR($B70=0,$B70=""),"",VLOOKUP($B70,females,2,FALSE))</f>
        <v>Hannah Jones</v>
      </c>
      <c r="D70" s="19" t="str">
        <f>IF(OR($B70=0,$B70=""),"",VLOOKUP($B70,females,3,FALSE))</f>
        <v>Windsor S E &amp; H</v>
      </c>
      <c r="E70" s="4">
        <v>5.1</v>
      </c>
      <c r="F70" s="89">
        <v>-2.5</v>
      </c>
      <c r="G70" s="42"/>
    </row>
    <row r="71" spans="1:7" ht="15">
      <c r="A71" s="17">
        <v>3</v>
      </c>
      <c r="B71" s="23">
        <v>166</v>
      </c>
      <c r="C71" s="19" t="str">
        <f>IF(OR($B71=0,$B71=""),"",VLOOKUP($B71,females,2,FALSE))</f>
        <v>Molly Kingsbury T37</v>
      </c>
      <c r="D71" s="19" t="str">
        <f>IF(OR($B71=0,$B71=""),"",VLOOKUP($B71,females,3,FALSE))</f>
        <v>Bracknell AC</v>
      </c>
      <c r="E71" s="4">
        <v>3.56</v>
      </c>
      <c r="F71" s="89">
        <v>0</v>
      </c>
      <c r="G71" s="42"/>
    </row>
    <row r="72" spans="1:7" ht="15">
      <c r="A72" s="17"/>
      <c r="B72" s="23"/>
      <c r="C72" s="19"/>
      <c r="D72" s="19"/>
      <c r="E72" s="4"/>
      <c r="F72" s="89"/>
      <c r="G72" s="42"/>
    </row>
    <row r="73" spans="1:7" ht="15">
      <c r="A73" s="46" t="s">
        <v>1</v>
      </c>
      <c r="B73" s="47" t="s">
        <v>188</v>
      </c>
      <c r="C73" s="48"/>
      <c r="D73" s="3" t="s">
        <v>1</v>
      </c>
      <c r="E73" s="49"/>
      <c r="F73" s="3" t="s">
        <v>1</v>
      </c>
      <c r="G73" s="42"/>
    </row>
    <row r="74" spans="1:7" ht="15">
      <c r="A74" s="12" t="s">
        <v>7</v>
      </c>
      <c r="B74" s="50" t="s">
        <v>8</v>
      </c>
      <c r="C74" s="14" t="s">
        <v>9</v>
      </c>
      <c r="D74" s="15" t="s">
        <v>10</v>
      </c>
      <c r="E74" s="51" t="s">
        <v>11</v>
      </c>
      <c r="F74" s="15" t="s">
        <v>43</v>
      </c>
      <c r="G74" s="42"/>
    </row>
    <row r="75" spans="1:7" ht="15">
      <c r="A75" s="17">
        <v>1</v>
      </c>
      <c r="B75" s="23">
        <v>166</v>
      </c>
      <c r="C75" s="19" t="str">
        <f>IF(OR($B75=0,$B75=""),"",VLOOKUP($B75,females,2,FALSE))</f>
        <v>Molly Kingsbury T37</v>
      </c>
      <c r="D75" s="19" t="str">
        <f>IF(OR($B75=0,$B75=""),"",VLOOKUP($B75,females,3,FALSE))</f>
        <v>Bracknell AC</v>
      </c>
      <c r="E75" s="4">
        <v>3.56</v>
      </c>
      <c r="F75" s="89">
        <v>0</v>
      </c>
      <c r="G75" s="42"/>
    </row>
    <row r="76" spans="1:6" ht="15">
      <c r="A76" s="17"/>
      <c r="B76" s="78"/>
      <c r="C76" s="19"/>
      <c r="D76" s="19"/>
      <c r="E76" s="57"/>
      <c r="F76" s="52"/>
    </row>
    <row r="77" spans="1:7" ht="15">
      <c r="A77" s="46" t="s">
        <v>1</v>
      </c>
      <c r="B77" s="47" t="s">
        <v>189</v>
      </c>
      <c r="C77" s="48"/>
      <c r="D77" s="3" t="s">
        <v>190</v>
      </c>
      <c r="E77" s="49"/>
      <c r="F77" s="77">
        <v>12.3</v>
      </c>
      <c r="G77" s="42" t="s">
        <v>1</v>
      </c>
    </row>
    <row r="78" spans="1:6" ht="15">
      <c r="A78" s="12" t="s">
        <v>7</v>
      </c>
      <c r="B78" s="50" t="s">
        <v>8</v>
      </c>
      <c r="C78" s="14" t="s">
        <v>9</v>
      </c>
      <c r="D78" s="15" t="s">
        <v>10</v>
      </c>
      <c r="E78" s="51" t="s">
        <v>11</v>
      </c>
      <c r="F78" s="87"/>
    </row>
    <row r="79" spans="1:6" ht="15">
      <c r="A79" s="17" t="s">
        <v>1</v>
      </c>
      <c r="B79" s="53"/>
      <c r="C79" s="54" t="s">
        <v>191</v>
      </c>
      <c r="D79" s="54" t="s">
        <v>1</v>
      </c>
      <c r="E79" s="4" t="s">
        <v>1</v>
      </c>
      <c r="F79" s="55" t="s">
        <v>1</v>
      </c>
    </row>
    <row r="80" spans="1:6" ht="15">
      <c r="A80" s="17"/>
      <c r="B80" s="53"/>
      <c r="C80" s="54"/>
      <c r="D80" s="54"/>
      <c r="F80" s="55"/>
    </row>
    <row r="81" spans="1:6" ht="15">
      <c r="A81" s="46" t="s">
        <v>1</v>
      </c>
      <c r="B81" s="47" t="s">
        <v>192</v>
      </c>
      <c r="C81" s="48"/>
      <c r="D81" s="3" t="s">
        <v>193</v>
      </c>
      <c r="E81" s="49"/>
      <c r="F81" s="77">
        <v>3.4</v>
      </c>
    </row>
    <row r="82" spans="1:6" ht="15">
      <c r="A82" s="12" t="s">
        <v>7</v>
      </c>
      <c r="B82" s="50" t="s">
        <v>8</v>
      </c>
      <c r="C82" s="14" t="s">
        <v>9</v>
      </c>
      <c r="D82" s="15" t="s">
        <v>10</v>
      </c>
      <c r="E82" s="51" t="s">
        <v>11</v>
      </c>
      <c r="F82" s="52"/>
    </row>
    <row r="83" spans="1:7" ht="15">
      <c r="A83" s="17">
        <v>1</v>
      </c>
      <c r="B83" s="23">
        <v>118</v>
      </c>
      <c r="C83" s="19" t="str">
        <f>IF(OR($B83=0,$B83=""),"",VLOOKUP($B83,females,2,FALSE))</f>
        <v>Isabel Deacon</v>
      </c>
      <c r="D83" s="19" t="str">
        <f>IF(OR($B83=0,$B83=""),"",VLOOKUP($B83,females,3,FALSE))</f>
        <v>Bracknell AC</v>
      </c>
      <c r="E83" s="4">
        <v>3.1</v>
      </c>
      <c r="F83" s="5">
        <f>IF(E83="","",IF(E83&lt;F81,"","CBP"))</f>
      </c>
      <c r="G83" s="4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6.7109375" style="39" customWidth="1"/>
    <col min="2" max="2" width="6.7109375" style="74" customWidth="1"/>
    <col min="3" max="3" width="30.7109375" style="6" customWidth="1"/>
    <col min="4" max="4" width="22.421875" style="71" customWidth="1"/>
    <col min="5" max="5" width="13.421875" style="4" customWidth="1"/>
    <col min="6" max="6" width="7.57421875" style="38" customWidth="1"/>
    <col min="7" max="7" width="45.00390625" style="6" customWidth="1"/>
  </cols>
  <sheetData>
    <row r="1" ht="15">
      <c r="A1" s="66" t="s">
        <v>194</v>
      </c>
    </row>
    <row r="2" ht="15">
      <c r="A2" s="68"/>
    </row>
    <row r="4" spans="1:6" ht="15">
      <c r="A4" s="31" t="s">
        <v>1</v>
      </c>
      <c r="B4" s="70" t="s">
        <v>195</v>
      </c>
      <c r="D4" s="71" t="s">
        <v>196</v>
      </c>
      <c r="F4" s="81">
        <v>10.7</v>
      </c>
    </row>
    <row r="5" spans="1:6" ht="15">
      <c r="A5" s="75"/>
      <c r="B5" s="70"/>
      <c r="D5" s="11" t="s">
        <v>197</v>
      </c>
      <c r="E5" s="32" t="s">
        <v>1</v>
      </c>
      <c r="F5" s="81"/>
    </row>
    <row r="6" spans="1:5" ht="15">
      <c r="A6" s="34" t="s">
        <v>7</v>
      </c>
      <c r="B6" s="35" t="s">
        <v>8</v>
      </c>
      <c r="C6" s="36" t="s">
        <v>9</v>
      </c>
      <c r="D6" s="37" t="s">
        <v>10</v>
      </c>
      <c r="E6" s="29" t="s">
        <v>11</v>
      </c>
    </row>
    <row r="7" spans="1:6" ht="15">
      <c r="A7" s="39">
        <v>1</v>
      </c>
      <c r="B7" s="53">
        <v>233</v>
      </c>
      <c r="C7" s="54" t="str">
        <f>IF(OR($B7=0,$B7=""),"",VLOOKUP($B7,males,2,FALSE))</f>
        <v>Alex Haydock-Wilson</v>
      </c>
      <c r="D7" s="54" t="str">
        <f>IF(OR($B7=0,$B7=""),"",VLOOKUP($B7,males,3,FALSE))</f>
        <v>Windsor S E &amp; H</v>
      </c>
      <c r="E7" s="4">
        <v>10.91</v>
      </c>
      <c r="F7" s="41">
        <f>IF(E7="","",IF(E7&gt;F4,"","CBP"))</f>
      </c>
    </row>
    <row r="8" spans="1:6" ht="15">
      <c r="A8" s="39">
        <v>2</v>
      </c>
      <c r="B8" s="53">
        <v>247</v>
      </c>
      <c r="C8" s="54" t="str">
        <f>IF(OR($B8=0,$B8=""),"",VLOOKUP($B8,males,2,FALSE))</f>
        <v>Matt Buckner</v>
      </c>
      <c r="D8" s="54" t="str">
        <f>IF(OR($B8=0,$B8=""),"",VLOOKUP($B8,males,3,FALSE))</f>
        <v>Bracknell AC</v>
      </c>
      <c r="E8" s="30">
        <v>10.92</v>
      </c>
      <c r="F8" s="41"/>
    </row>
    <row r="9" spans="1:6" ht="15">
      <c r="A9" s="39">
        <v>3</v>
      </c>
      <c r="B9" s="53">
        <v>277</v>
      </c>
      <c r="C9" s="54" t="str">
        <f>IF(OR($B9=0,$B9=""),"",VLOOKUP($B9,males,2,FALSE))</f>
        <v>Richard King</v>
      </c>
      <c r="D9" s="54" t="str">
        <f>IF(OR($B9=0,$B9=""),"",VLOOKUP($B9,males,3,FALSE))</f>
        <v>Windsor S E &amp; H</v>
      </c>
      <c r="E9" s="30">
        <v>11.29</v>
      </c>
      <c r="F9" s="41"/>
    </row>
    <row r="10" spans="1:6" ht="15">
      <c r="A10" s="39">
        <v>4</v>
      </c>
      <c r="B10" s="53">
        <v>254</v>
      </c>
      <c r="C10" s="54" t="str">
        <f>IF(OR($B10=0,$B10=""),"",VLOOKUP($B10,males,2,FALSE))</f>
        <v>Moses Tonade</v>
      </c>
      <c r="D10" s="54" t="str">
        <f>IF(OR($B10=0,$B10=""),"",VLOOKUP($B10,males,3,FALSE))</f>
        <v>Bracknell AC</v>
      </c>
      <c r="E10" s="30">
        <v>11.46</v>
      </c>
      <c r="F10" s="41"/>
    </row>
    <row r="11" spans="1:6" ht="15">
      <c r="A11" s="39">
        <v>5</v>
      </c>
      <c r="B11" s="53"/>
      <c r="C11" s="54">
        <f>IF(OR($B11=0,$B11=""),"",VLOOKUP($B11,males,2,FALSE))</f>
      </c>
      <c r="D11" s="54">
        <f>IF(OR($B11=0,$B11=""),"",VLOOKUP($B11,males,3,FALSE))</f>
      </c>
      <c r="E11" s="30" t="s">
        <v>1</v>
      </c>
      <c r="F11" s="41"/>
    </row>
    <row r="13" spans="1:6" ht="15">
      <c r="A13" s="31" t="s">
        <v>1</v>
      </c>
      <c r="B13" s="70" t="s">
        <v>198</v>
      </c>
      <c r="D13" s="71" t="s">
        <v>199</v>
      </c>
      <c r="F13" s="71">
        <v>21.9</v>
      </c>
    </row>
    <row r="14" spans="1:6" ht="15">
      <c r="A14" s="75"/>
      <c r="B14" s="70"/>
      <c r="D14" s="71" t="s">
        <v>200</v>
      </c>
      <c r="F14" s="71">
        <v>21.9</v>
      </c>
    </row>
    <row r="15" spans="1:6" ht="15">
      <c r="A15" s="75"/>
      <c r="B15" s="70"/>
      <c r="D15" s="11" t="s">
        <v>201</v>
      </c>
      <c r="E15" s="32" t="s">
        <v>1</v>
      </c>
      <c r="F15" s="71"/>
    </row>
    <row r="16" spans="1:5" ht="15">
      <c r="A16" s="34" t="s">
        <v>7</v>
      </c>
      <c r="B16" s="35" t="s">
        <v>8</v>
      </c>
      <c r="C16" s="36" t="s">
        <v>9</v>
      </c>
      <c r="D16" s="37" t="s">
        <v>10</v>
      </c>
      <c r="E16" s="29" t="s">
        <v>11</v>
      </c>
    </row>
    <row r="17" spans="1:6" ht="15">
      <c r="A17" s="39">
        <v>1</v>
      </c>
      <c r="B17" s="53">
        <v>233</v>
      </c>
      <c r="C17" s="54" t="str">
        <f>IF(OR($B17=0,$B17=""),"",VLOOKUP($B17,males,2,FALSE))</f>
        <v>Alex Haydock-Wilson</v>
      </c>
      <c r="D17" s="54" t="str">
        <f>IF(OR($B17=0,$B17=""),"",VLOOKUP($B17,males,3,FALSE))</f>
        <v>Windsor S E &amp; H</v>
      </c>
      <c r="E17" s="4">
        <v>21.67</v>
      </c>
      <c r="F17" s="41" t="str">
        <f>IF(E17="","",IF(E17&gt;F13,"","CBP"))</f>
        <v>CBP</v>
      </c>
    </row>
    <row r="18" spans="1:5" ht="15">
      <c r="A18" s="39">
        <v>2</v>
      </c>
      <c r="B18" s="53">
        <v>247</v>
      </c>
      <c r="C18" s="54" t="str">
        <f>IF(OR($B18=0,$B18=""),"",VLOOKUP($B18,males,2,FALSE))</f>
        <v>Matt Buckner</v>
      </c>
      <c r="D18" s="54" t="str">
        <f>IF(OR($B18=0,$B18=""),"",VLOOKUP($B18,males,3,FALSE))</f>
        <v>Bracknell AC</v>
      </c>
      <c r="E18" s="4">
        <v>21.74</v>
      </c>
    </row>
    <row r="19" spans="1:5" ht="15">
      <c r="A19" s="39">
        <v>3</v>
      </c>
      <c r="B19" s="53">
        <v>282</v>
      </c>
      <c r="C19" s="54" t="str">
        <f>IF(OR($B19=0,$B19=""),"",VLOOKUP($B19,males,2,FALSE))</f>
        <v>Joshua Zeller</v>
      </c>
      <c r="D19" s="54" t="str">
        <f>IF(OR($B19=0,$B19=""),"",VLOOKUP($B19,males,3,FALSE))</f>
        <v>Bracknell AC</v>
      </c>
      <c r="E19" s="4">
        <v>22.07</v>
      </c>
    </row>
    <row r="20" spans="1:5" ht="15">
      <c r="A20" s="39">
        <v>4</v>
      </c>
      <c r="B20" s="53">
        <v>277</v>
      </c>
      <c r="C20" s="54" t="str">
        <f>IF(OR($B20=0,$B20=""),"",VLOOKUP($B20,males,2,FALSE))</f>
        <v>Richard King</v>
      </c>
      <c r="D20" s="54" t="str">
        <f>IF(OR($B20=0,$B20=""),"",VLOOKUP($B20,males,3,FALSE))</f>
        <v>Windsor S E &amp; H</v>
      </c>
      <c r="E20" s="4">
        <v>22.54</v>
      </c>
    </row>
    <row r="21" spans="2:4" ht="15">
      <c r="B21" s="83"/>
      <c r="C21" s="54"/>
      <c r="D21" s="54"/>
    </row>
    <row r="22" spans="1:6" ht="15">
      <c r="A22" s="31" t="s">
        <v>1</v>
      </c>
      <c r="B22" s="70" t="s">
        <v>202</v>
      </c>
      <c r="D22" s="71" t="s">
        <v>165</v>
      </c>
      <c r="F22" s="81">
        <v>47</v>
      </c>
    </row>
    <row r="23" spans="1:5" ht="15">
      <c r="A23" s="34" t="s">
        <v>7</v>
      </c>
      <c r="B23" s="35" t="s">
        <v>8</v>
      </c>
      <c r="C23" s="36" t="s">
        <v>9</v>
      </c>
      <c r="D23" s="37" t="s">
        <v>10</v>
      </c>
      <c r="E23" s="29" t="s">
        <v>11</v>
      </c>
    </row>
    <row r="24" spans="1:6" ht="15">
      <c r="A24" s="39">
        <v>1</v>
      </c>
      <c r="B24" s="53">
        <v>233</v>
      </c>
      <c r="C24" s="54" t="str">
        <f>IF(OR($B24=0,$B24=""),"",VLOOKUP($B24,males,2,FALSE))</f>
        <v>Alex Haydock-Wilson</v>
      </c>
      <c r="D24" s="54" t="str">
        <f>IF(OR($B24=0,$B24=""),"",VLOOKUP($B24,males,3,FALSE))</f>
        <v>Windsor S E &amp; H</v>
      </c>
      <c r="E24" s="4">
        <v>48.76</v>
      </c>
      <c r="F24" s="41">
        <f>IF(E24="","",IF(E24&gt;F22,"","CBP"))</f>
      </c>
    </row>
    <row r="25" spans="2:4" ht="15">
      <c r="B25" s="83"/>
      <c r="C25" s="54"/>
      <c r="D25" s="54"/>
    </row>
    <row r="26" spans="1:6" ht="15">
      <c r="A26" s="31" t="s">
        <v>1</v>
      </c>
      <c r="B26" s="70" t="s">
        <v>203</v>
      </c>
      <c r="D26" s="71" t="s">
        <v>204</v>
      </c>
      <c r="F26" s="33">
        <v>0.0012986111111111113</v>
      </c>
    </row>
    <row r="27" spans="1:5" ht="15">
      <c r="A27" s="34" t="s">
        <v>7</v>
      </c>
      <c r="B27" s="35" t="s">
        <v>8</v>
      </c>
      <c r="C27" s="36" t="s">
        <v>9</v>
      </c>
      <c r="D27" s="37" t="s">
        <v>10</v>
      </c>
      <c r="E27" s="29" t="s">
        <v>11</v>
      </c>
    </row>
    <row r="28" spans="1:7" ht="15">
      <c r="A28" s="39">
        <v>1</v>
      </c>
      <c r="B28" s="53">
        <v>206</v>
      </c>
      <c r="C28" s="54" t="str">
        <f>IF(OR($B28=0,$B28=""),"",VLOOKUP($B28,males,2,FALSE))</f>
        <v>Daniel Brookling</v>
      </c>
      <c r="D28" s="54" t="str">
        <f>IF(OR($B28=0,$B28=""),"",VLOOKUP($B28,males,3,FALSE))</f>
        <v>Windsor S E &amp; H</v>
      </c>
      <c r="E28" s="40">
        <v>0.001406712962962963</v>
      </c>
      <c r="F28" s="41">
        <f>IF(E28="","",IF(E28&gt;F26,"","CBP"))</f>
      </c>
      <c r="G28" s="42" t="s">
        <v>1</v>
      </c>
    </row>
    <row r="30" spans="1:7" ht="15">
      <c r="A30" s="31" t="s">
        <v>1</v>
      </c>
      <c r="B30" s="70" t="s">
        <v>205</v>
      </c>
      <c r="D30" s="71" t="s">
        <v>206</v>
      </c>
      <c r="F30" s="33">
        <v>0.002695601851851852</v>
      </c>
      <c r="G30" s="6" t="s">
        <v>1</v>
      </c>
    </row>
    <row r="31" spans="1:5" ht="15">
      <c r="A31" s="34" t="s">
        <v>7</v>
      </c>
      <c r="B31" s="35" t="s">
        <v>8</v>
      </c>
      <c r="C31" s="36" t="s">
        <v>9</v>
      </c>
      <c r="D31" s="37" t="s">
        <v>10</v>
      </c>
      <c r="E31" s="29" t="s">
        <v>11</v>
      </c>
    </row>
    <row r="32" spans="1:7" ht="15">
      <c r="A32" s="39">
        <v>1</v>
      </c>
      <c r="B32" s="83">
        <v>264</v>
      </c>
      <c r="C32" s="54" t="str">
        <f>IF(OR($B32=0,$B32=""),"",VLOOKUP($B32,males,2,FALSE))</f>
        <v>Eddie Steveni</v>
      </c>
      <c r="D32" s="54" t="str">
        <f>IF(OR($B32=0,$B32=""),"",VLOOKUP($B32,males,3,FALSE))</f>
        <v>Reading AC</v>
      </c>
      <c r="E32" s="40">
        <v>0.002821875</v>
      </c>
      <c r="F32" s="41">
        <f>IF(E32="","",IF(E32&gt;F30,"","CBP"))</f>
      </c>
      <c r="G32" s="42" t="s">
        <v>1</v>
      </c>
    </row>
    <row r="33" spans="1:6" ht="15">
      <c r="A33" s="39">
        <v>2</v>
      </c>
      <c r="B33" s="83">
        <v>309</v>
      </c>
      <c r="C33" s="54" t="str">
        <f>IF(OR($B33=0,$B33=""),"",VLOOKUP($B33,males,2,FALSE))</f>
        <v>Maxwell Cooper</v>
      </c>
      <c r="D33" s="54" t="str">
        <f>IF(OR($B33=0,$B33=""),"",VLOOKUP($B33,males,3,FALSE))</f>
        <v>Bracknell AC</v>
      </c>
      <c r="E33" s="40">
        <v>0.002934606481481481</v>
      </c>
      <c r="F33" s="41"/>
    </row>
    <row r="34" spans="1:5" ht="15">
      <c r="A34" s="39">
        <v>3</v>
      </c>
      <c r="B34" s="83">
        <v>229</v>
      </c>
      <c r="C34" s="54" t="str">
        <f>IF(OR($B34=0,$B34=""),"",VLOOKUP($B34,males,2,FALSE))</f>
        <v>Harry Turner</v>
      </c>
      <c r="D34" s="54" t="str">
        <f>IF(OR($B34=0,$B34=""),"",VLOOKUP($B34,males,3,FALSE))</f>
        <v>Cookham RC</v>
      </c>
      <c r="E34" s="40">
        <v>0.0029837962962962965</v>
      </c>
    </row>
    <row r="36" spans="1:6" ht="15">
      <c r="A36" s="31" t="s">
        <v>1</v>
      </c>
      <c r="B36" s="70" t="s">
        <v>207</v>
      </c>
      <c r="D36" s="71" t="s">
        <v>208</v>
      </c>
      <c r="F36" s="81">
        <v>14.2</v>
      </c>
    </row>
    <row r="37" spans="1:6" ht="15">
      <c r="A37" s="75"/>
      <c r="B37" s="70"/>
      <c r="D37" s="11" t="s">
        <v>64</v>
      </c>
      <c r="E37" s="32"/>
      <c r="F37" s="81"/>
    </row>
    <row r="38" spans="1:5" ht="15">
      <c r="A38" s="34" t="s">
        <v>7</v>
      </c>
      <c r="B38" s="35" t="s">
        <v>8</v>
      </c>
      <c r="C38" s="36" t="s">
        <v>9</v>
      </c>
      <c r="D38" s="37" t="s">
        <v>10</v>
      </c>
      <c r="E38" s="29" t="s">
        <v>11</v>
      </c>
    </row>
    <row r="39" spans="1:6" ht="15">
      <c r="A39" s="39">
        <v>1</v>
      </c>
      <c r="B39" s="53">
        <v>282</v>
      </c>
      <c r="C39" s="54" t="str">
        <f>IF(OR($B39=0,$B39=""),"",VLOOKUP($B39,males,2,FALSE))</f>
        <v>Joshua Zeller</v>
      </c>
      <c r="D39" s="54" t="str">
        <f>IF(OR($B39=0,$B39=""),"",VLOOKUP($B39,males,3,FALSE))</f>
        <v>Bracknell AC</v>
      </c>
      <c r="E39" s="4">
        <v>13.93</v>
      </c>
      <c r="F39" s="41" t="str">
        <f>IF(E39="","",IF(E39&gt;F36,"","CBP"))</f>
        <v>CBP</v>
      </c>
    </row>
    <row r="40" spans="2:4" ht="15">
      <c r="B40" s="83"/>
      <c r="C40" s="54"/>
      <c r="D40" s="54"/>
    </row>
    <row r="41" spans="1:6" ht="15">
      <c r="A41" s="31" t="s">
        <v>1</v>
      </c>
      <c r="B41" s="70" t="s">
        <v>209</v>
      </c>
      <c r="D41" s="71" t="s">
        <v>210</v>
      </c>
      <c r="F41" s="81">
        <v>54</v>
      </c>
    </row>
    <row r="42" spans="1:5" ht="15">
      <c r="A42" s="34" t="s">
        <v>7</v>
      </c>
      <c r="B42" s="35" t="s">
        <v>8</v>
      </c>
      <c r="C42" s="36" t="s">
        <v>9</v>
      </c>
      <c r="D42" s="37" t="s">
        <v>10</v>
      </c>
      <c r="E42" s="29" t="s">
        <v>11</v>
      </c>
    </row>
    <row r="43" spans="1:6" ht="15">
      <c r="A43" s="39" t="s">
        <v>1</v>
      </c>
      <c r="B43" s="83"/>
      <c r="C43" s="54" t="s">
        <v>211</v>
      </c>
      <c r="D43" s="54" t="s">
        <v>1</v>
      </c>
      <c r="E43" s="30" t="s">
        <v>1</v>
      </c>
      <c r="F43" s="41">
        <f>IF(E43="","",IF(E43&gt;F41,"","CBP"))</f>
      </c>
    </row>
    <row r="44" spans="2:4" ht="15">
      <c r="B44" s="83"/>
      <c r="C44" s="54"/>
      <c r="D44" s="54"/>
    </row>
    <row r="45" spans="1:6" ht="15">
      <c r="A45" s="65" t="s">
        <v>1</v>
      </c>
      <c r="B45" s="79" t="s">
        <v>212</v>
      </c>
      <c r="D45" s="71" t="s">
        <v>213</v>
      </c>
      <c r="E45" s="32"/>
      <c r="F45" s="71">
        <v>76.12</v>
      </c>
    </row>
    <row r="46" spans="1:5" ht="15">
      <c r="A46" s="34" t="s">
        <v>7</v>
      </c>
      <c r="B46" s="35" t="s">
        <v>8</v>
      </c>
      <c r="C46" s="36" t="s">
        <v>9</v>
      </c>
      <c r="D46" s="37" t="s">
        <v>10</v>
      </c>
      <c r="E46" s="29" t="s">
        <v>11</v>
      </c>
    </row>
    <row r="47" spans="1:7" ht="15">
      <c r="A47" s="17">
        <v>1</v>
      </c>
      <c r="B47" s="53">
        <v>238</v>
      </c>
      <c r="C47" s="54" t="str">
        <f>IF(OR($B47=0,$B47=""),"",VLOOKUP($B47,males,2,FALSE))</f>
        <v>Bayley Campbell</v>
      </c>
      <c r="D47" s="54" t="str">
        <f>IF(OR($B47=0,$B47=""),"",VLOOKUP($B47,males,3,FALSE))</f>
        <v>Windsor S E &amp; H</v>
      </c>
      <c r="E47" s="4">
        <v>69.8</v>
      </c>
      <c r="F47" s="55">
        <f>IF(E47="","",IF(E47&lt;F45,"","CBP"))</f>
      </c>
      <c r="G47" s="42"/>
    </row>
    <row r="48" spans="1:7" ht="15">
      <c r="A48" s="17">
        <v>2</v>
      </c>
      <c r="B48" s="53">
        <v>239</v>
      </c>
      <c r="C48" s="54" t="str">
        <f>IF(OR($B48=0,$B48=""),"",VLOOKUP($B48,males,2,FALSE))</f>
        <v>Oliver Hewitt</v>
      </c>
      <c r="D48" s="54" t="str">
        <f>IF(OR($B48=0,$B48=""),"",VLOOKUP($B48,males,3,FALSE))</f>
        <v>Newbury AC</v>
      </c>
      <c r="E48" s="4">
        <v>61.57</v>
      </c>
      <c r="F48" s="55"/>
      <c r="G48" s="42"/>
    </row>
    <row r="49" spans="1:6" ht="15">
      <c r="A49" s="17"/>
      <c r="B49" s="53"/>
      <c r="C49" s="54"/>
      <c r="D49" s="54"/>
      <c r="F49" s="55"/>
    </row>
    <row r="50" spans="1:6" ht="15">
      <c r="A50" s="46" t="s">
        <v>1</v>
      </c>
      <c r="B50" s="47" t="s">
        <v>214</v>
      </c>
      <c r="C50" s="48"/>
      <c r="D50" s="3" t="s">
        <v>190</v>
      </c>
      <c r="E50" s="59"/>
      <c r="F50" s="77">
        <v>46</v>
      </c>
    </row>
    <row r="51" spans="1:6" ht="15">
      <c r="A51" s="12" t="s">
        <v>7</v>
      </c>
      <c r="B51" s="50" t="s">
        <v>8</v>
      </c>
      <c r="C51" s="14" t="s">
        <v>9</v>
      </c>
      <c r="D51" s="15" t="s">
        <v>10</v>
      </c>
      <c r="E51" s="61" t="s">
        <v>11</v>
      </c>
      <c r="F51" s="52"/>
    </row>
    <row r="52" spans="1:7" ht="15">
      <c r="A52" s="17">
        <v>1</v>
      </c>
      <c r="B52" s="53">
        <v>239</v>
      </c>
      <c r="C52" s="54" t="str">
        <f>IF(OR($B52=0,$B52=""),"",VLOOKUP($B52,males,2,FALSE))</f>
        <v>Oliver Hewitt</v>
      </c>
      <c r="D52" s="54" t="str">
        <f>IF(OR($B52=0,$B52=""),"",VLOOKUP($B52,males,3,FALSE))</f>
        <v>Newbury AC</v>
      </c>
      <c r="E52" s="4">
        <v>45.52</v>
      </c>
      <c r="F52" s="55">
        <f>IF(E52="","",IF(E52&lt;F50,"","CBP"))</f>
      </c>
      <c r="G52" s="42"/>
    </row>
    <row r="53" spans="1:7" ht="15">
      <c r="A53" s="17">
        <v>2</v>
      </c>
      <c r="B53" s="53">
        <v>310</v>
      </c>
      <c r="C53" s="54" t="str">
        <f>IF(OR($B53=0,$B53=""),"",VLOOKUP($B53,males,2,FALSE))</f>
        <v>Charlie Ashdown-Taylor</v>
      </c>
      <c r="D53" s="54" t="str">
        <f>IF(OR($B53=0,$B53=""),"",VLOOKUP($B53,males,3,FALSE))</f>
        <v>Bracknell AC</v>
      </c>
      <c r="E53" s="4">
        <v>39.56</v>
      </c>
      <c r="F53" s="55"/>
      <c r="G53" s="42"/>
    </row>
    <row r="54" spans="1:7" ht="15">
      <c r="A54" s="17">
        <v>3</v>
      </c>
      <c r="B54" s="53">
        <v>348</v>
      </c>
      <c r="C54" s="54" t="str">
        <f>IF(OR($B54=0,$B54=""),"",VLOOKUP($B54,males,2,FALSE))</f>
        <v>Alex Spratley-Kemp</v>
      </c>
      <c r="D54" s="54" t="str">
        <f>IF(OR($B54=0,$B54=""),"",VLOOKUP($B54,males,3,FALSE))</f>
        <v>Reading AC</v>
      </c>
      <c r="E54" s="4">
        <v>30.11</v>
      </c>
      <c r="F54" s="55"/>
      <c r="G54" s="42"/>
    </row>
    <row r="55" spans="1:7" ht="15">
      <c r="A55" s="17"/>
      <c r="B55" s="53"/>
      <c r="C55" s="54"/>
      <c r="D55" s="54"/>
      <c r="F55" s="55"/>
      <c r="G55" s="42"/>
    </row>
    <row r="56" spans="1:6" ht="15">
      <c r="A56" s="46" t="s">
        <v>1</v>
      </c>
      <c r="B56" s="47" t="s">
        <v>215</v>
      </c>
      <c r="C56" s="48"/>
      <c r="D56" s="3" t="s">
        <v>190</v>
      </c>
      <c r="E56" s="59"/>
      <c r="F56" s="77">
        <v>16.95</v>
      </c>
    </row>
    <row r="57" spans="1:6" ht="15">
      <c r="A57" s="12" t="s">
        <v>7</v>
      </c>
      <c r="B57" s="50" t="s">
        <v>8</v>
      </c>
      <c r="C57" s="14" t="s">
        <v>9</v>
      </c>
      <c r="D57" s="15" t="s">
        <v>10</v>
      </c>
      <c r="E57" s="61" t="s">
        <v>11</v>
      </c>
      <c r="F57" s="52"/>
    </row>
    <row r="58" spans="1:7" ht="15">
      <c r="A58" s="17">
        <v>1</v>
      </c>
      <c r="B58" s="53">
        <v>310</v>
      </c>
      <c r="C58" s="54" t="str">
        <f>IF(OR($B58=0,$B58=""),"",VLOOKUP($B58,males,2,FALSE))</f>
        <v>Charlie Ashdown-Taylor</v>
      </c>
      <c r="D58" s="54" t="str">
        <f>IF(OR($B58=0,$B58=""),"",VLOOKUP($B58,males,3,FALSE))</f>
        <v>Bracknell AC</v>
      </c>
      <c r="E58" s="4">
        <v>13.62</v>
      </c>
      <c r="F58" s="55">
        <f>IF(E58="","",IF(E58&lt;F56,"","CBP"))</f>
      </c>
      <c r="G58" s="42"/>
    </row>
    <row r="59" spans="1:7" ht="15">
      <c r="A59" s="17">
        <v>2</v>
      </c>
      <c r="B59" s="53">
        <v>348</v>
      </c>
      <c r="C59" s="54" t="str">
        <f>IF(OR($B59=0,$B59=""),"",VLOOKUP($B59,males,2,FALSE))</f>
        <v>Alex Spratley-Kemp</v>
      </c>
      <c r="D59" s="54" t="str">
        <f>IF(OR($B59=0,$B59=""),"",VLOOKUP($B59,males,3,FALSE))</f>
        <v>Reading AC</v>
      </c>
      <c r="E59" s="4">
        <v>12.65</v>
      </c>
      <c r="F59" s="55"/>
      <c r="G59" s="42"/>
    </row>
    <row r="60" spans="1:7" ht="15">
      <c r="A60" s="17">
        <v>3</v>
      </c>
      <c r="B60" s="53">
        <v>239</v>
      </c>
      <c r="C60" s="54" t="str">
        <f>IF(OR($B60=0,$B60=""),"",VLOOKUP($B60,males,2,FALSE))</f>
        <v>Oliver Hewitt</v>
      </c>
      <c r="D60" s="54" t="str">
        <f>IF(OR($B60=0,$B60=""),"",VLOOKUP($B60,males,3,FALSE))</f>
        <v>Newbury AC</v>
      </c>
      <c r="E60" s="4">
        <v>11.95</v>
      </c>
      <c r="F60" s="55"/>
      <c r="G60" s="42"/>
    </row>
    <row r="61" spans="1:6" ht="15">
      <c r="A61" s="17" t="s">
        <v>1</v>
      </c>
      <c r="B61" s="53"/>
      <c r="C61" s="54">
        <f>IF(OR($B61=0,$B61=""),"",VLOOKUP($B61,males,2,FALSE))</f>
      </c>
      <c r="D61" s="54">
        <f>IF(OR($B61=0,$B61=""),"",VLOOKUP($B61,males,3,FALSE))</f>
      </c>
      <c r="F61" s="52"/>
    </row>
    <row r="62" spans="1:6" ht="15">
      <c r="A62" s="46" t="s">
        <v>1</v>
      </c>
      <c r="B62" s="47" t="s">
        <v>216</v>
      </c>
      <c r="C62" s="48"/>
      <c r="D62" s="3" t="s">
        <v>190</v>
      </c>
      <c r="E62" s="59" t="s">
        <v>1</v>
      </c>
      <c r="F62" s="77">
        <v>57.94</v>
      </c>
    </row>
    <row r="63" spans="1:6" ht="15">
      <c r="A63" s="12" t="s">
        <v>7</v>
      </c>
      <c r="B63" s="50" t="s">
        <v>8</v>
      </c>
      <c r="C63" s="14" t="s">
        <v>9</v>
      </c>
      <c r="D63" s="15" t="s">
        <v>10</v>
      </c>
      <c r="E63" s="61" t="s">
        <v>11</v>
      </c>
      <c r="F63" s="52"/>
    </row>
    <row r="64" spans="1:7" ht="15">
      <c r="A64" s="17">
        <v>1</v>
      </c>
      <c r="B64" s="53">
        <v>339</v>
      </c>
      <c r="C64" s="54" t="str">
        <f>IF(OR($B64=0,$B64=""),"",VLOOKUP($B64,males,2,FALSE))</f>
        <v>Jude Compton-Stewart</v>
      </c>
      <c r="D64" s="54" t="str">
        <f>IF(OR($B64=0,$B64=""),"",VLOOKUP($B64,males,3,FALSE))</f>
        <v>Windsor S E &amp; H</v>
      </c>
      <c r="E64" s="4">
        <v>46.19</v>
      </c>
      <c r="F64" s="55">
        <f>IF(E64="","",IF(E64&lt;F62,"","CBP"))</f>
      </c>
      <c r="G64" s="42"/>
    </row>
    <row r="65" spans="1:6" ht="15">
      <c r="A65" s="17"/>
      <c r="B65" s="53"/>
      <c r="C65" s="54"/>
      <c r="D65" s="54"/>
      <c r="F65" s="55"/>
    </row>
    <row r="66" spans="1:6" ht="15">
      <c r="A66" s="46" t="s">
        <v>1</v>
      </c>
      <c r="B66" s="47" t="s">
        <v>217</v>
      </c>
      <c r="C66" s="48"/>
      <c r="D66" s="3" t="s">
        <v>218</v>
      </c>
      <c r="E66" s="59"/>
      <c r="F66" s="77">
        <v>2.08</v>
      </c>
    </row>
    <row r="67" spans="1:6" ht="15">
      <c r="A67" s="12" t="s">
        <v>7</v>
      </c>
      <c r="B67" s="50" t="s">
        <v>8</v>
      </c>
      <c r="C67" s="14" t="s">
        <v>9</v>
      </c>
      <c r="D67" s="15" t="s">
        <v>10</v>
      </c>
      <c r="E67" s="61" t="s">
        <v>11</v>
      </c>
      <c r="F67" s="52"/>
    </row>
    <row r="68" spans="1:7" ht="15">
      <c r="A68" s="17" t="s">
        <v>1</v>
      </c>
      <c r="B68" s="53" t="s">
        <v>1</v>
      </c>
      <c r="C68" s="54" t="s">
        <v>191</v>
      </c>
      <c r="D68" s="54" t="s">
        <v>1</v>
      </c>
      <c r="E68" s="4" t="s">
        <v>1</v>
      </c>
      <c r="F68" s="55" t="s">
        <v>1</v>
      </c>
      <c r="G68" s="42" t="s">
        <v>1</v>
      </c>
    </row>
    <row r="69" spans="1:6" ht="15">
      <c r="A69" s="17" t="s">
        <v>1</v>
      </c>
      <c r="B69" s="53" t="s">
        <v>1</v>
      </c>
      <c r="C69" s="54" t="s">
        <v>1</v>
      </c>
      <c r="D69" s="54" t="s">
        <v>1</v>
      </c>
      <c r="E69" s="4" t="s">
        <v>1</v>
      </c>
      <c r="F69" s="55"/>
    </row>
    <row r="70" spans="1:6" ht="15">
      <c r="A70" s="17"/>
      <c r="B70" s="53"/>
      <c r="C70" s="54"/>
      <c r="D70" s="54"/>
      <c r="F70" s="55"/>
    </row>
    <row r="71" spans="1:7" ht="15">
      <c r="A71" s="46" t="s">
        <v>1</v>
      </c>
      <c r="B71" s="47" t="s">
        <v>219</v>
      </c>
      <c r="C71" s="48"/>
      <c r="D71" s="3" t="s">
        <v>220</v>
      </c>
      <c r="E71" s="59"/>
      <c r="F71" s="77">
        <v>7</v>
      </c>
      <c r="G71" s="42" t="s">
        <v>1</v>
      </c>
    </row>
    <row r="72" spans="1:7" ht="15">
      <c r="A72" s="12" t="s">
        <v>7</v>
      </c>
      <c r="B72" s="50" t="s">
        <v>8</v>
      </c>
      <c r="C72" s="14" t="s">
        <v>9</v>
      </c>
      <c r="D72" s="15" t="s">
        <v>10</v>
      </c>
      <c r="E72" s="61" t="s">
        <v>11</v>
      </c>
      <c r="F72" s="52"/>
      <c r="G72" s="15" t="s">
        <v>43</v>
      </c>
    </row>
    <row r="73" spans="1:7" ht="15">
      <c r="A73" s="17">
        <v>1</v>
      </c>
      <c r="B73" s="53">
        <v>288</v>
      </c>
      <c r="C73" s="54" t="str">
        <f>IF(OR($B73=0,$B73=""),"",VLOOKUP($B73,males,2,FALSE))</f>
        <v>Samuel Challis</v>
      </c>
      <c r="D73" s="54" t="str">
        <f>IF(OR($B73=0,$B73=""),"",VLOOKUP($B73,males,3,FALSE))</f>
        <v>Windsor S E &amp; H</v>
      </c>
      <c r="E73" s="4">
        <v>7.03</v>
      </c>
      <c r="F73" s="55" t="str">
        <f>IF(E73="","",IF(E73&lt;F71,"","CBP"))</f>
        <v>CBP</v>
      </c>
      <c r="G73" s="64">
        <v>0.3</v>
      </c>
    </row>
    <row r="74" spans="1:7" ht="15">
      <c r="A74" s="17">
        <v>2</v>
      </c>
      <c r="B74" s="53">
        <v>255</v>
      </c>
      <c r="C74" s="54" t="str">
        <f>IF(OR($B74=0,$B74=""),"",VLOOKUP($B74,males,2,FALSE))</f>
        <v>Robbie Wilde</v>
      </c>
      <c r="D74" s="54" t="str">
        <f>IF(OR($B74=0,$B74=""),"",VLOOKUP($B74,males,3,FALSE))</f>
        <v>Bracknell AC</v>
      </c>
      <c r="E74" s="4">
        <v>6.81</v>
      </c>
      <c r="F74" s="55"/>
      <c r="G74" s="64">
        <v>0.3</v>
      </c>
    </row>
    <row r="75" spans="1:6" ht="15">
      <c r="A75" s="17"/>
      <c r="B75" s="53"/>
      <c r="C75" s="54"/>
      <c r="D75" s="54"/>
      <c r="F75" s="55"/>
    </row>
    <row r="76" spans="1:6" ht="15">
      <c r="A76" s="46" t="s">
        <v>1</v>
      </c>
      <c r="B76" s="47" t="s">
        <v>221</v>
      </c>
      <c r="C76" s="48"/>
      <c r="D76" s="3" t="s">
        <v>190</v>
      </c>
      <c r="E76" s="59"/>
      <c r="F76" s="77">
        <v>14.95</v>
      </c>
    </row>
    <row r="77" spans="1:6" ht="15">
      <c r="A77" s="12" t="s">
        <v>7</v>
      </c>
      <c r="B77" s="50" t="s">
        <v>8</v>
      </c>
      <c r="C77" s="14" t="s">
        <v>9</v>
      </c>
      <c r="D77" s="15" t="s">
        <v>10</v>
      </c>
      <c r="E77" s="61" t="s">
        <v>11</v>
      </c>
      <c r="F77" s="52"/>
    </row>
    <row r="78" spans="1:6" ht="15">
      <c r="A78" s="17" t="s">
        <v>1</v>
      </c>
      <c r="B78" s="53" t="s">
        <v>1</v>
      </c>
      <c r="C78" s="54" t="s">
        <v>211</v>
      </c>
      <c r="D78" s="54" t="s">
        <v>1</v>
      </c>
      <c r="F78" s="55">
        <f>IF(E78="","",IF(E78&lt;F76,"","CBP"))</f>
      </c>
    </row>
    <row r="80" spans="1:6" ht="15">
      <c r="A80" s="46" t="s">
        <v>1</v>
      </c>
      <c r="B80" s="47" t="s">
        <v>222</v>
      </c>
      <c r="C80" s="48"/>
      <c r="D80" s="3" t="s">
        <v>223</v>
      </c>
      <c r="E80" s="59"/>
      <c r="F80" s="77">
        <v>4.3</v>
      </c>
    </row>
    <row r="81" spans="1:6" ht="15">
      <c r="A81" s="12" t="s">
        <v>7</v>
      </c>
      <c r="B81" s="50" t="s">
        <v>8</v>
      </c>
      <c r="C81" s="14" t="s">
        <v>9</v>
      </c>
      <c r="D81" s="15" t="s">
        <v>10</v>
      </c>
      <c r="E81" s="61" t="s">
        <v>11</v>
      </c>
      <c r="F81" s="52"/>
    </row>
    <row r="82" spans="1:7" ht="15">
      <c r="A82" s="17">
        <v>1</v>
      </c>
      <c r="B82" s="53">
        <v>313</v>
      </c>
      <c r="C82" s="54" t="str">
        <f>IF(OR($B82=0,$B82=""),"",VLOOKUP($B82,males,2,FALSE))</f>
        <v>Peter Holt</v>
      </c>
      <c r="D82" s="54" t="str">
        <f>IF(OR($B82=0,$B82=""),"",VLOOKUP($B82,males,3,FALSE))</f>
        <v>Reading AC</v>
      </c>
      <c r="E82" s="4">
        <v>3.6</v>
      </c>
      <c r="F82" s="55">
        <f>IF(E82="","",IF(E82&lt;F80,"","CBP"))</f>
      </c>
      <c r="G82" s="42"/>
    </row>
    <row r="83" spans="1:6" ht="15">
      <c r="A83" s="17">
        <v>2</v>
      </c>
      <c r="B83" s="53">
        <v>310</v>
      </c>
      <c r="C83" s="54" t="str">
        <f>IF(OR($B83=0,$B83=""),"",VLOOKUP($B83,males,2,FALSE))</f>
        <v>Charlie Ashdown-Taylor</v>
      </c>
      <c r="D83" s="54" t="str">
        <f>IF(OR($B83=0,$B83=""),"",VLOOKUP($B83,males,3,FALSE))</f>
        <v>Bracknell AC</v>
      </c>
      <c r="E83" s="4">
        <v>3.3</v>
      </c>
      <c r="F83" s="5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6.7109375" style="39" customWidth="1"/>
    <col min="2" max="2" width="6.7109375" style="74" customWidth="1"/>
    <col min="3" max="3" width="30.7109375" style="6" customWidth="1"/>
    <col min="4" max="4" width="19.00390625" style="71" customWidth="1"/>
    <col min="5" max="5" width="14.28125" style="4" customWidth="1"/>
    <col min="6" max="6" width="7.28125" style="38" customWidth="1"/>
    <col min="7" max="7" width="30.7109375" style="6" customWidth="1"/>
  </cols>
  <sheetData>
    <row r="1" ht="15">
      <c r="A1" s="66" t="s">
        <v>224</v>
      </c>
    </row>
    <row r="2" ht="15">
      <c r="A2" s="68"/>
    </row>
    <row r="4" spans="1:6" ht="15">
      <c r="A4" s="69" t="s">
        <v>1</v>
      </c>
      <c r="B4" s="70" t="s">
        <v>225</v>
      </c>
      <c r="D4" s="71" t="s">
        <v>226</v>
      </c>
      <c r="F4" s="71">
        <v>11.6</v>
      </c>
    </row>
    <row r="5" spans="1:6" ht="15">
      <c r="A5" s="72"/>
      <c r="B5" s="70"/>
      <c r="D5" s="11" t="s">
        <v>163</v>
      </c>
      <c r="E5" s="28" t="s">
        <v>1</v>
      </c>
      <c r="F5" s="71"/>
    </row>
    <row r="6" spans="1:5" ht="15">
      <c r="A6" s="34" t="s">
        <v>7</v>
      </c>
      <c r="B6" s="35" t="s">
        <v>8</v>
      </c>
      <c r="C6" s="36" t="s">
        <v>9</v>
      </c>
      <c r="D6" s="37" t="s">
        <v>10</v>
      </c>
      <c r="E6" s="29" t="s">
        <v>11</v>
      </c>
    </row>
    <row r="7" spans="1:6" ht="15">
      <c r="A7" s="39">
        <v>1</v>
      </c>
      <c r="B7" s="83">
        <v>184</v>
      </c>
      <c r="C7" s="54" t="str">
        <f aca="true" t="shared" si="0" ref="C7:C12">IF(OR($B7=0,$B7=""),"",VLOOKUP($B7,females,2,FALSE))</f>
        <v>Chinedu Monye</v>
      </c>
      <c r="D7" s="54" t="str">
        <f aca="true" t="shared" si="1" ref="D7:D12">IF(OR($B7=0,$B7=""),"",VLOOKUP($B7,females,3,FALSE))</f>
        <v>Windsor S E &amp; H</v>
      </c>
      <c r="E7" s="4">
        <v>12.08</v>
      </c>
      <c r="F7" s="41">
        <f>IF(E7="","",IF(E7&gt;F4,"","CBP"))</f>
      </c>
    </row>
    <row r="8" spans="1:5" ht="15">
      <c r="A8" s="39">
        <v>2</v>
      </c>
      <c r="B8" s="83">
        <v>65</v>
      </c>
      <c r="C8" s="54" t="str">
        <f t="shared" si="0"/>
        <v>Harriet Jones</v>
      </c>
      <c r="D8" s="54" t="str">
        <f t="shared" si="1"/>
        <v>Windsor S E &amp; H</v>
      </c>
      <c r="E8" s="4">
        <v>12.31</v>
      </c>
    </row>
    <row r="9" spans="1:5" ht="15">
      <c r="A9" s="39">
        <v>3</v>
      </c>
      <c r="B9" s="83">
        <v>5</v>
      </c>
      <c r="C9" s="54" t="str">
        <f t="shared" si="0"/>
        <v>Jessica Armah</v>
      </c>
      <c r="D9" s="54" t="str">
        <f t="shared" si="1"/>
        <v>Windsor S E &amp; H</v>
      </c>
      <c r="E9" s="4">
        <v>12.51</v>
      </c>
    </row>
    <row r="10" spans="1:5" ht="15">
      <c r="A10" s="39">
        <v>4</v>
      </c>
      <c r="B10" s="83">
        <v>59</v>
      </c>
      <c r="C10" s="54" t="str">
        <f t="shared" si="0"/>
        <v>Amber-Leigh Hall</v>
      </c>
      <c r="D10" s="54" t="str">
        <f t="shared" si="1"/>
        <v>Windsor S E &amp; H</v>
      </c>
      <c r="E10" s="4">
        <v>12.53</v>
      </c>
    </row>
    <row r="11" spans="1:5" ht="15">
      <c r="A11" s="39">
        <v>5</v>
      </c>
      <c r="B11" s="83">
        <v>169</v>
      </c>
      <c r="C11" s="54" t="str">
        <f t="shared" si="0"/>
        <v>Natasha Norris</v>
      </c>
      <c r="D11" s="54" t="str">
        <f t="shared" si="1"/>
        <v>Bracknell AC</v>
      </c>
      <c r="E11" s="4">
        <v>13.18</v>
      </c>
    </row>
    <row r="12" spans="1:5" ht="15">
      <c r="A12" s="39">
        <v>6</v>
      </c>
      <c r="B12" s="83">
        <v>42</v>
      </c>
      <c r="C12" s="54" t="str">
        <f t="shared" si="0"/>
        <v>Maria Norville</v>
      </c>
      <c r="D12" s="54" t="str">
        <f t="shared" si="1"/>
        <v>Reading Roadrunners</v>
      </c>
      <c r="E12" s="4">
        <v>17.43</v>
      </c>
    </row>
    <row r="13" spans="2:5" ht="15">
      <c r="B13" s="83"/>
      <c r="C13" s="54"/>
      <c r="D13" s="54"/>
      <c r="E13" s="9" t="s">
        <v>227</v>
      </c>
    </row>
    <row r="14" spans="1:6" ht="15">
      <c r="A14" s="31" t="s">
        <v>1</v>
      </c>
      <c r="B14" s="70" t="s">
        <v>228</v>
      </c>
      <c r="D14" s="71" t="s">
        <v>229</v>
      </c>
      <c r="F14" s="71">
        <v>23.5</v>
      </c>
    </row>
    <row r="15" spans="1:6" ht="15">
      <c r="A15" s="75"/>
      <c r="B15" s="70"/>
      <c r="D15" s="11" t="s">
        <v>304</v>
      </c>
      <c r="E15" s="28" t="s">
        <v>1</v>
      </c>
      <c r="F15" s="71"/>
    </row>
    <row r="16" spans="1:5" ht="15">
      <c r="A16" s="34" t="s">
        <v>7</v>
      </c>
      <c r="B16" s="35" t="s">
        <v>8</v>
      </c>
      <c r="C16" s="36" t="s">
        <v>9</v>
      </c>
      <c r="D16" s="37" t="s">
        <v>10</v>
      </c>
      <c r="E16" s="29" t="s">
        <v>11</v>
      </c>
    </row>
    <row r="17" spans="1:6" ht="15">
      <c r="A17" s="39">
        <v>1</v>
      </c>
      <c r="B17" s="102">
        <v>5</v>
      </c>
      <c r="C17" s="54" t="str">
        <f>IF(OR($B17=0,$B17=""),"",VLOOKUP($B17,females,2,FALSE))</f>
        <v>Jessica Armah</v>
      </c>
      <c r="D17" s="54" t="str">
        <f>IF(OR($B17=0,$B17=""),"",VLOOKUP($B17,females,3,FALSE))</f>
        <v>Windsor S E &amp; H</v>
      </c>
      <c r="E17" s="4">
        <v>24.96</v>
      </c>
      <c r="F17" s="41">
        <f>IF(E17="","",IF(E17&gt;F14,"","CBP"))</f>
      </c>
    </row>
    <row r="18" spans="1:5" ht="15">
      <c r="A18" s="39">
        <v>2</v>
      </c>
      <c r="B18" s="102">
        <v>59</v>
      </c>
      <c r="C18" s="54" t="str">
        <f>IF(OR($B18=0,$B18=""),"",VLOOKUP($B18,females,2,FALSE))</f>
        <v>Amber-Leigh Hall</v>
      </c>
      <c r="D18" s="54" t="str">
        <f>IF(OR($B18=0,$B18=""),"",VLOOKUP($B18,females,3,FALSE))</f>
        <v>Windsor S E &amp; H</v>
      </c>
      <c r="E18" s="4">
        <v>25.39</v>
      </c>
    </row>
    <row r="19" spans="1:5" ht="15">
      <c r="A19" s="39">
        <v>3</v>
      </c>
      <c r="B19" s="102">
        <v>65</v>
      </c>
      <c r="C19" s="54" t="str">
        <f>IF(OR($B19=0,$B19=""),"",VLOOKUP($B19,females,2,FALSE))</f>
        <v>Harriet Jones</v>
      </c>
      <c r="D19" s="54" t="str">
        <f>IF(OR($B19=0,$B19=""),"",VLOOKUP($B19,females,3,FALSE))</f>
        <v>Windsor S E &amp; H</v>
      </c>
      <c r="E19" s="4">
        <v>25.56</v>
      </c>
    </row>
    <row r="20" spans="1:5" ht="15">
      <c r="A20" s="39">
        <v>4</v>
      </c>
      <c r="B20" s="102">
        <v>169</v>
      </c>
      <c r="C20" s="54" t="str">
        <f>IF(OR($B20=0,$B20=""),"",VLOOKUP($B20,females,2,FALSE))</f>
        <v>Natasha Norris</v>
      </c>
      <c r="D20" s="54" t="str">
        <f>IF(OR($B20=0,$B20=""),"",VLOOKUP($B20,females,3,FALSE))</f>
        <v>Bracknell AC</v>
      </c>
      <c r="E20" s="4">
        <v>27.22</v>
      </c>
    </row>
    <row r="21" spans="1:5" ht="15">
      <c r="A21" s="39">
        <v>5</v>
      </c>
      <c r="B21" s="102">
        <v>42</v>
      </c>
      <c r="C21" s="54" t="str">
        <f>IF(OR($B21=0,$B21=""),"",VLOOKUP($B21,females,2,FALSE))</f>
        <v>Maria Norville</v>
      </c>
      <c r="D21" s="54" t="str">
        <f>IF(OR($B21=0,$B21=""),"",VLOOKUP($B21,females,3,FALSE))</f>
        <v>Reading Roadrunners</v>
      </c>
      <c r="E21" s="4">
        <v>35.98</v>
      </c>
    </row>
    <row r="22" spans="2:5" ht="15">
      <c r="B22" s="83"/>
      <c r="C22" s="54"/>
      <c r="D22" s="54"/>
      <c r="E22" s="9"/>
    </row>
    <row r="23" spans="1:6" ht="15">
      <c r="A23" s="31" t="s">
        <v>1</v>
      </c>
      <c r="B23" s="70" t="s">
        <v>230</v>
      </c>
      <c r="D23" s="71" t="s">
        <v>231</v>
      </c>
      <c r="F23" s="81">
        <v>56.5</v>
      </c>
    </row>
    <row r="24" spans="1:5" ht="15">
      <c r="A24" s="34" t="s">
        <v>7</v>
      </c>
      <c r="B24" s="35" t="s">
        <v>8</v>
      </c>
      <c r="C24" s="36" t="s">
        <v>9</v>
      </c>
      <c r="D24" s="37" t="s">
        <v>10</v>
      </c>
      <c r="E24" s="29" t="s">
        <v>11</v>
      </c>
    </row>
    <row r="25" spans="1:5" ht="15">
      <c r="A25" s="39">
        <v>1</v>
      </c>
      <c r="B25" s="102">
        <v>168</v>
      </c>
      <c r="C25" s="54" t="str">
        <f>IF(OR($B25=0,$B25=""),"",VLOOKUP($B25,females,2,FALSE))</f>
        <v>Rachel McClay</v>
      </c>
      <c r="D25" s="54" t="str">
        <f>IF(OR($B25=0,$B25=""),"",VLOOKUP($B25,females,3,FALSE))</f>
        <v>Bracknell AC</v>
      </c>
      <c r="E25" s="4">
        <v>57.98</v>
      </c>
    </row>
    <row r="26" spans="1:5" ht="15">
      <c r="A26" s="39">
        <v>2</v>
      </c>
      <c r="B26" s="102">
        <v>156</v>
      </c>
      <c r="C26" s="54" t="str">
        <f>IF(OR($B26=0,$B26=""),"",VLOOKUP($B26,females,2,FALSE))</f>
        <v>Hayley Steward</v>
      </c>
      <c r="D26" s="54" t="str">
        <f>IF(OR($B26=0,$B26=""),"",VLOOKUP($B26,females,3,FALSE))</f>
        <v>Team Kennet</v>
      </c>
      <c r="E26" s="4">
        <v>63.63</v>
      </c>
    </row>
    <row r="27" spans="1:5" ht="15">
      <c r="A27" s="34"/>
      <c r="B27" s="35"/>
      <c r="C27" s="36"/>
      <c r="D27" s="37"/>
      <c r="E27" s="29"/>
    </row>
    <row r="28" spans="1:6" ht="15">
      <c r="A28" s="31" t="s">
        <v>1</v>
      </c>
      <c r="B28" s="70" t="s">
        <v>232</v>
      </c>
      <c r="D28" s="71" t="s">
        <v>233</v>
      </c>
      <c r="F28" s="33">
        <v>0.0014606481481481482</v>
      </c>
    </row>
    <row r="29" spans="1:5" ht="15">
      <c r="A29" s="34" t="s">
        <v>7</v>
      </c>
      <c r="B29" s="35" t="s">
        <v>8</v>
      </c>
      <c r="C29" s="36" t="s">
        <v>9</v>
      </c>
      <c r="D29" s="37" t="s">
        <v>10</v>
      </c>
      <c r="E29" s="29" t="s">
        <v>11</v>
      </c>
    </row>
    <row r="30" spans="1:7" ht="15">
      <c r="A30" s="39">
        <v>1</v>
      </c>
      <c r="B30" s="103">
        <v>168</v>
      </c>
      <c r="C30" s="54" t="str">
        <f>IF(OR($B30=0,$B30=""),"",VLOOKUP($B30,females,2,FALSE))</f>
        <v>Rachel McClay</v>
      </c>
      <c r="D30" s="54" t="str">
        <f>IF(OR($B30=0,$B30=""),"",VLOOKUP($B30,females,3,FALSE))</f>
        <v>Bracknell AC</v>
      </c>
      <c r="E30" s="40">
        <v>0.0015020833333333334</v>
      </c>
      <c r="F30" s="41">
        <f>IF(E30="","",IF(E30&gt;F28,"","CBP"))</f>
      </c>
      <c r="G30" s="42" t="s">
        <v>1</v>
      </c>
    </row>
    <row r="31" spans="1:7" ht="15">
      <c r="A31" s="39">
        <v>2</v>
      </c>
      <c r="B31" s="103">
        <v>179</v>
      </c>
      <c r="C31" s="54" t="str">
        <f>IF(OR($B31=0,$B31=""),"",VLOOKUP($B31,females,2,FALSE))</f>
        <v>Julia Henderson</v>
      </c>
      <c r="D31" s="54" t="str">
        <f>IF(OR($B31=0,$B31=""),"",VLOOKUP($B31,females,3,FALSE))</f>
        <v>Reading AC</v>
      </c>
      <c r="E31" s="40">
        <v>0.0016063657407407407</v>
      </c>
      <c r="F31" s="41"/>
      <c r="G31" s="42"/>
    </row>
    <row r="32" spans="1:7" ht="15">
      <c r="A32" s="39">
        <v>3</v>
      </c>
      <c r="B32" s="103">
        <v>79</v>
      </c>
      <c r="C32" s="54" t="str">
        <f>IF(OR($B32=0,$B32=""),"",VLOOKUP($B32,females,2,FALSE))</f>
        <v>Georgia Walton</v>
      </c>
      <c r="D32" s="54" t="str">
        <f>IF(OR($B32=0,$B32=""),"",VLOOKUP($B32,females,3,FALSE))</f>
        <v>Reading AC</v>
      </c>
      <c r="E32" s="40">
        <v>0.0017069444444444447</v>
      </c>
      <c r="F32" s="41"/>
      <c r="G32" s="42"/>
    </row>
    <row r="33" spans="1:6" ht="15">
      <c r="A33" s="39" t="s">
        <v>1</v>
      </c>
      <c r="B33" s="53"/>
      <c r="C33" s="54">
        <f>IF(OR($B33=0,$B33=""),"",VLOOKUP($B33,females,2,FALSE))</f>
      </c>
      <c r="D33" s="54">
        <f>IF(OR($B33=0,$B33=""),"",VLOOKUP($B33,females,3,FALSE))</f>
      </c>
      <c r="E33" s="30"/>
      <c r="F33" s="41"/>
    </row>
    <row r="34" spans="1:6" ht="15">
      <c r="A34" s="31" t="s">
        <v>1</v>
      </c>
      <c r="B34" s="70" t="s">
        <v>234</v>
      </c>
      <c r="D34" s="71" t="s">
        <v>235</v>
      </c>
      <c r="F34" s="33">
        <v>0.0030671296296296297</v>
      </c>
    </row>
    <row r="35" spans="1:5" ht="15">
      <c r="A35" s="34" t="s">
        <v>7</v>
      </c>
      <c r="B35" s="35" t="s">
        <v>8</v>
      </c>
      <c r="C35" s="36" t="s">
        <v>9</v>
      </c>
      <c r="D35" s="37" t="s">
        <v>10</v>
      </c>
      <c r="E35" s="29" t="s">
        <v>11</v>
      </c>
    </row>
    <row r="36" spans="1:7" ht="15">
      <c r="A36" s="39">
        <v>1</v>
      </c>
      <c r="B36" s="103">
        <v>72</v>
      </c>
      <c r="C36" s="54" t="str">
        <f>IF(OR($B36=0,$B36=""),"",VLOOKUP($B36,females,2,FALSE))</f>
        <v>Jessica Franklin</v>
      </c>
      <c r="D36" s="54" t="str">
        <f>IF(OR($B36=0,$B36=""),"",VLOOKUP($B36,females,3,FALSE))</f>
        <v>Newbury AC</v>
      </c>
      <c r="E36" s="40">
        <v>0.0035028935185185185</v>
      </c>
      <c r="F36" s="41">
        <f>IF(E36="","",IF(E36&gt;F34,"","CBP"))</f>
      </c>
      <c r="G36" s="42" t="s">
        <v>1</v>
      </c>
    </row>
    <row r="37" spans="1:7" ht="15">
      <c r="A37" s="39">
        <v>2</v>
      </c>
      <c r="B37" s="103">
        <v>90</v>
      </c>
      <c r="C37" s="54" t="str">
        <f>IF(OR($B37=0,$B37=""),"",VLOOKUP($B37,females,2,FALSE))</f>
        <v>Susan Francis</v>
      </c>
      <c r="D37" s="54" t="str">
        <f>IF(OR($B37=0,$B37=""),"",VLOOKUP($B37,females,3,FALSE))</f>
        <v>Reading AC</v>
      </c>
      <c r="E37" s="40">
        <v>0.0037270833333333336</v>
      </c>
      <c r="F37" s="41"/>
      <c r="G37" s="42"/>
    </row>
    <row r="38" spans="1:7" ht="15">
      <c r="A38" s="39">
        <v>3</v>
      </c>
      <c r="B38" s="103">
        <v>160</v>
      </c>
      <c r="C38" s="54" t="str">
        <f>IF(OR($B38=0,$B38=""),"",VLOOKUP($B38,females,2,FALSE))</f>
        <v>Rebecca Downie</v>
      </c>
      <c r="D38" s="54" t="str">
        <f>IF(OR($B38=0,$B38=""),"",VLOOKUP($B38,females,3,FALSE))</f>
        <v>Newbury AC</v>
      </c>
      <c r="E38" s="40">
        <v>0.0037655092592592597</v>
      </c>
      <c r="F38" s="41"/>
      <c r="G38" s="42"/>
    </row>
    <row r="39" spans="1:7" ht="15">
      <c r="A39" s="39">
        <v>4</v>
      </c>
      <c r="B39" s="103">
        <v>175</v>
      </c>
      <c r="C39" s="54" t="str">
        <f>IF(OR($B39=0,$B39=""),"",VLOOKUP($B39,females,2,FALSE))</f>
        <v>Lucy Daniells</v>
      </c>
      <c r="D39" s="54" t="str">
        <f>IF(OR($B39=0,$B39=""),"",VLOOKUP($B39,females,3,FALSE))</f>
        <v>Reading AC</v>
      </c>
      <c r="E39" s="40">
        <v>0.003923148148148148</v>
      </c>
      <c r="F39" s="41"/>
      <c r="G39" s="42"/>
    </row>
    <row r="40" ht="15">
      <c r="A40" s="39" t="s">
        <v>1</v>
      </c>
    </row>
    <row r="41" spans="1:6" ht="15">
      <c r="A41" s="31" t="s">
        <v>1</v>
      </c>
      <c r="B41" s="70" t="s">
        <v>236</v>
      </c>
      <c r="D41" s="71" t="s">
        <v>237</v>
      </c>
      <c r="F41" s="73">
        <v>14.3</v>
      </c>
    </row>
    <row r="42" spans="1:6" ht="15">
      <c r="A42" s="75"/>
      <c r="B42" s="70"/>
      <c r="D42" s="11" t="s">
        <v>238</v>
      </c>
      <c r="E42" s="28" t="s">
        <v>1</v>
      </c>
      <c r="F42" s="81"/>
    </row>
    <row r="43" spans="1:5" ht="15">
      <c r="A43" s="34" t="s">
        <v>7</v>
      </c>
      <c r="B43" s="35" t="s">
        <v>8</v>
      </c>
      <c r="C43" s="36" t="s">
        <v>9</v>
      </c>
      <c r="D43" s="37" t="s">
        <v>10</v>
      </c>
      <c r="E43" s="29" t="s">
        <v>11</v>
      </c>
    </row>
    <row r="44" spans="1:6" ht="15">
      <c r="A44" s="34"/>
      <c r="B44" s="35"/>
      <c r="C44" s="36" t="s">
        <v>191</v>
      </c>
      <c r="D44" s="37"/>
      <c r="E44" s="29"/>
      <c r="F44" s="41">
        <f>IF(E44="","",IF(E44&gt;F41,"","CBP"))</f>
      </c>
    </row>
    <row r="45" spans="2:6" ht="15">
      <c r="B45" s="83"/>
      <c r="C45" s="54"/>
      <c r="D45" s="54"/>
      <c r="E45" s="9"/>
      <c r="F45" s="41"/>
    </row>
    <row r="46" spans="1:6" ht="15">
      <c r="A46" s="31" t="s">
        <v>1</v>
      </c>
      <c r="B46" s="104" t="s">
        <v>239</v>
      </c>
      <c r="D46" s="71" t="s">
        <v>240</v>
      </c>
      <c r="E46" s="93"/>
      <c r="F46" s="81">
        <v>62.5</v>
      </c>
    </row>
    <row r="47" spans="1:5" ht="15">
      <c r="A47" s="34" t="s">
        <v>7</v>
      </c>
      <c r="B47" s="35" t="s">
        <v>8</v>
      </c>
      <c r="C47" s="36" t="s">
        <v>9</v>
      </c>
      <c r="D47" s="37" t="s">
        <v>10</v>
      </c>
      <c r="E47" s="95" t="s">
        <v>11</v>
      </c>
    </row>
    <row r="48" spans="1:6" ht="15">
      <c r="A48" s="39">
        <v>1</v>
      </c>
      <c r="B48" s="83">
        <v>178</v>
      </c>
      <c r="C48" s="54" t="str">
        <f>IF(OR($B48=0,$B48=""),"",VLOOKUP($B48,females,2,FALSE))</f>
        <v>Lee Fellowes</v>
      </c>
      <c r="D48" s="54" t="str">
        <f>IF(OR($B48=0,$B48=""),"",VLOOKUP($B48,females,3,FALSE))</f>
        <v>Reading AC</v>
      </c>
      <c r="E48" s="4">
        <v>79.57</v>
      </c>
      <c r="F48" s="41">
        <f>IF(E48="","",IF(E48&gt;F46,"","CBP"))</f>
      </c>
    </row>
    <row r="49" spans="2:4" ht="15">
      <c r="B49" s="83"/>
      <c r="C49" s="54"/>
      <c r="D49" s="54"/>
    </row>
    <row r="50" spans="2:5" ht="15">
      <c r="B50" s="53"/>
      <c r="C50" s="105"/>
      <c r="D50" s="54"/>
      <c r="E50" s="9"/>
    </row>
    <row r="51" spans="1:6" ht="15">
      <c r="A51" s="65" t="s">
        <v>1</v>
      </c>
      <c r="B51" s="79" t="s">
        <v>241</v>
      </c>
      <c r="D51" s="71" t="s">
        <v>242</v>
      </c>
      <c r="F51" s="71">
        <v>50.28</v>
      </c>
    </row>
    <row r="52" spans="1:5" ht="15">
      <c r="A52" s="34" t="s">
        <v>7</v>
      </c>
      <c r="B52" s="35" t="s">
        <v>8</v>
      </c>
      <c r="C52" s="36" t="s">
        <v>9</v>
      </c>
      <c r="D52" s="37" t="s">
        <v>10</v>
      </c>
      <c r="E52" s="29" t="s">
        <v>11</v>
      </c>
    </row>
    <row r="53" spans="1:7" ht="15">
      <c r="A53" s="17">
        <v>1</v>
      </c>
      <c r="B53" s="102">
        <v>6</v>
      </c>
      <c r="C53" s="54" t="str">
        <f>IF(OR($B53=0,$B53=""),"",VLOOKUP($B53,females,2,FALSE))</f>
        <v>Helen Broadbridge</v>
      </c>
      <c r="D53" s="54" t="str">
        <f>IF(OR($B53=0,$B53=""),"",VLOOKUP($B53,females,3,FALSE))</f>
        <v>Newbury AC</v>
      </c>
      <c r="E53" s="4">
        <v>51.1</v>
      </c>
      <c r="F53" s="55" t="str">
        <f>IF(E53="","",IF(E53&lt;F51,"","CBP"))</f>
        <v>CBP</v>
      </c>
      <c r="G53" s="42"/>
    </row>
    <row r="54" spans="1:6" ht="15">
      <c r="A54" s="17"/>
      <c r="B54" s="102"/>
      <c r="C54" s="54"/>
      <c r="D54" s="54"/>
      <c r="F54" s="55"/>
    </row>
    <row r="55" spans="1:6" ht="15">
      <c r="A55" s="65" t="s">
        <v>1</v>
      </c>
      <c r="B55" s="79" t="s">
        <v>243</v>
      </c>
      <c r="D55" s="71" t="s">
        <v>244</v>
      </c>
      <c r="F55" s="71">
        <v>13.34</v>
      </c>
    </row>
    <row r="56" spans="1:5" ht="15">
      <c r="A56" s="34" t="s">
        <v>7</v>
      </c>
      <c r="B56" s="35" t="s">
        <v>8</v>
      </c>
      <c r="C56" s="36" t="s">
        <v>9</v>
      </c>
      <c r="D56" s="37" t="s">
        <v>10</v>
      </c>
      <c r="E56" s="29" t="s">
        <v>11</v>
      </c>
    </row>
    <row r="57" spans="1:7" ht="15">
      <c r="A57" s="17">
        <v>1</v>
      </c>
      <c r="B57" s="102">
        <v>148</v>
      </c>
      <c r="C57" s="54" t="str">
        <f>IF(OR($B57=0,$B57=""),"",VLOOKUP($B57,females,2,FALSE))</f>
        <v>Danielle Opara</v>
      </c>
      <c r="D57" s="54" t="str">
        <f>IF(OR($B57=0,$B57=""),"",VLOOKUP($B57,females,3,FALSE))</f>
        <v>Thames Valley Harriers</v>
      </c>
      <c r="E57" s="4">
        <v>12.83</v>
      </c>
      <c r="F57" s="55">
        <f>IF(E57="","",IF(E57&lt;F55,"","CBP"))</f>
      </c>
      <c r="G57" s="42"/>
    </row>
    <row r="58" spans="1:6" ht="15">
      <c r="A58" s="17">
        <v>2</v>
      </c>
      <c r="B58" s="102">
        <v>6</v>
      </c>
      <c r="C58" s="54" t="str">
        <f>IF(OR($B58=0,$B58=""),"",VLOOKUP($B58,females,2,FALSE))</f>
        <v>Helen Broadbridge</v>
      </c>
      <c r="D58" s="54" t="str">
        <f>IF(OR($B58=0,$B58=""),"",VLOOKUP($B58,females,3,FALSE))</f>
        <v>Newbury AC</v>
      </c>
      <c r="E58" s="4">
        <v>10.3</v>
      </c>
      <c r="F58" s="52"/>
    </row>
    <row r="59" spans="1:6" ht="15">
      <c r="A59" s="17">
        <v>3</v>
      </c>
      <c r="B59" s="102">
        <v>156</v>
      </c>
      <c r="C59" s="54" t="str">
        <f>IF(OR($B59=0,$B59=""),"",VLOOKUP($B59,females,2,FALSE))</f>
        <v>Hayley Steward</v>
      </c>
      <c r="D59" s="54" t="str">
        <f>IF(OR($B59=0,$B59=""),"",VLOOKUP($B59,females,3,FALSE))</f>
        <v>Team Kennet</v>
      </c>
      <c r="E59" s="4">
        <v>10.18</v>
      </c>
      <c r="F59" s="52"/>
    </row>
    <row r="60" spans="1:6" ht="15">
      <c r="A60" s="17">
        <v>4</v>
      </c>
      <c r="B60" s="102">
        <v>63</v>
      </c>
      <c r="C60" s="54" t="str">
        <f>IF(OR($B60=0,$B60=""),"",VLOOKUP($B60,females,2,FALSE))</f>
        <v>Amy Holder</v>
      </c>
      <c r="D60" s="54" t="str">
        <f>IF(OR($B60=0,$B60=""),"",VLOOKUP($B60,females,3,FALSE))</f>
        <v>Windsor S E &amp; H</v>
      </c>
      <c r="E60" s="4">
        <v>10.12</v>
      </c>
      <c r="F60" s="52"/>
    </row>
    <row r="61" spans="1:6" ht="15">
      <c r="A61" s="17"/>
      <c r="B61" s="78"/>
      <c r="C61" s="19"/>
      <c r="D61" s="19"/>
      <c r="E61" s="57"/>
      <c r="F61" s="52"/>
    </row>
    <row r="62" spans="1:6" ht="15">
      <c r="A62" s="46" t="s">
        <v>1</v>
      </c>
      <c r="B62" s="47" t="s">
        <v>245</v>
      </c>
      <c r="C62" s="48"/>
      <c r="D62" s="3" t="s">
        <v>246</v>
      </c>
      <c r="E62" s="49"/>
      <c r="F62" s="3">
        <v>48.33</v>
      </c>
    </row>
    <row r="63" spans="1:6" ht="15">
      <c r="A63" s="12" t="s">
        <v>7</v>
      </c>
      <c r="B63" s="50" t="s">
        <v>8</v>
      </c>
      <c r="C63" s="14" t="s">
        <v>9</v>
      </c>
      <c r="D63" s="15" t="s">
        <v>10</v>
      </c>
      <c r="E63" s="51" t="s">
        <v>11</v>
      </c>
      <c r="F63" s="52"/>
    </row>
    <row r="64" spans="1:7" ht="15">
      <c r="A64" s="17">
        <v>1</v>
      </c>
      <c r="B64" s="53">
        <v>156</v>
      </c>
      <c r="C64" s="54" t="str">
        <f>IF(OR($B64=0,$B64=""),"",VLOOKUP($B64,females,2,FALSE))</f>
        <v>Hayley Steward</v>
      </c>
      <c r="D64" s="54" t="str">
        <f>IF(OR($B64=0,$B64=""),"",VLOOKUP($B64,females,3,FALSE))</f>
        <v>Team Kennet</v>
      </c>
      <c r="E64" s="4">
        <v>21.63</v>
      </c>
      <c r="F64" s="55">
        <f>IF(E64="","",IF(E64&lt;F62,"","CBP"))</f>
      </c>
      <c r="G64" s="42"/>
    </row>
    <row r="65" spans="1:6" ht="15">
      <c r="A65" s="17"/>
      <c r="B65" s="102"/>
      <c r="C65" s="54"/>
      <c r="D65" s="54"/>
      <c r="F65" s="55"/>
    </row>
    <row r="66" spans="1:6" ht="15">
      <c r="A66" s="46" t="s">
        <v>1</v>
      </c>
      <c r="B66" s="47" t="s">
        <v>247</v>
      </c>
      <c r="C66" s="48"/>
      <c r="D66" s="3" t="s">
        <v>248</v>
      </c>
      <c r="E66" s="59"/>
      <c r="F66" s="3">
        <v>52.47</v>
      </c>
    </row>
    <row r="67" spans="1:6" ht="15">
      <c r="A67" s="12" t="s">
        <v>7</v>
      </c>
      <c r="B67" s="50" t="s">
        <v>8</v>
      </c>
      <c r="C67" s="14" t="s">
        <v>9</v>
      </c>
      <c r="D67" s="15" t="s">
        <v>10</v>
      </c>
      <c r="E67" s="61" t="s">
        <v>11</v>
      </c>
      <c r="F67" s="52"/>
    </row>
    <row r="68" spans="1:7" ht="15">
      <c r="A68" s="17">
        <v>1</v>
      </c>
      <c r="B68" s="102">
        <v>63</v>
      </c>
      <c r="C68" s="54" t="str">
        <f>IF(OR($B68=0,$B68=""),"",VLOOKUP($B68,females,2,FALSE))</f>
        <v>Amy Holder</v>
      </c>
      <c r="D68" s="54" t="str">
        <f>IF(OR($B68=0,$B68=""),"",VLOOKUP($B68,females,3,FALSE))</f>
        <v>Windsor S E &amp; H</v>
      </c>
      <c r="E68" s="4">
        <v>52.45</v>
      </c>
      <c r="F68" s="55">
        <f>IF(E68="","",IF(E68&lt;F66,"","CBP"))</f>
      </c>
      <c r="G68" s="42"/>
    </row>
    <row r="69" spans="1:6" ht="15">
      <c r="A69" s="17">
        <v>2</v>
      </c>
      <c r="B69" s="102">
        <v>6</v>
      </c>
      <c r="C69" s="54" t="str">
        <f>IF(OR($B69=0,$B69=""),"",VLOOKUP($B69,females,2,FALSE))</f>
        <v>Helen Broadbridge</v>
      </c>
      <c r="D69" s="54" t="str">
        <f>IF(OR($B69=0,$B69=""),"",VLOOKUP($B69,females,3,FALSE))</f>
        <v>Newbury AC</v>
      </c>
      <c r="E69" s="4">
        <v>39.95</v>
      </c>
      <c r="F69" s="55"/>
    </row>
    <row r="70" spans="1:6" ht="15">
      <c r="A70" s="17">
        <v>3</v>
      </c>
      <c r="B70" s="102">
        <v>148</v>
      </c>
      <c r="C70" s="54" t="str">
        <f>IF(OR($B70=0,$B70=""),"",VLOOKUP($B70,females,2,FALSE))</f>
        <v>Danielle Opara</v>
      </c>
      <c r="D70" s="54" t="str">
        <f>IF(OR($B70=0,$B70=""),"",VLOOKUP($B70,females,3,FALSE))</f>
        <v>Thames Valley Harriers</v>
      </c>
      <c r="E70" s="4">
        <v>35.1</v>
      </c>
      <c r="F70" s="55"/>
    </row>
    <row r="71" spans="1:6" ht="15">
      <c r="A71" s="17"/>
      <c r="B71" s="92"/>
      <c r="C71" s="48"/>
      <c r="D71" s="3"/>
      <c r="E71" s="59"/>
      <c r="F71" s="52"/>
    </row>
    <row r="72" spans="1:6" ht="15">
      <c r="A72" s="46" t="s">
        <v>1</v>
      </c>
      <c r="B72" s="47" t="s">
        <v>249</v>
      </c>
      <c r="C72" s="48"/>
      <c r="D72" s="3" t="s">
        <v>250</v>
      </c>
      <c r="E72" s="49"/>
      <c r="F72" s="3" t="s">
        <v>1</v>
      </c>
    </row>
    <row r="73" spans="1:6" ht="15">
      <c r="A73" s="12" t="s">
        <v>7</v>
      </c>
      <c r="B73" s="50" t="s">
        <v>8</v>
      </c>
      <c r="C73" s="14" t="s">
        <v>9</v>
      </c>
      <c r="D73" s="15" t="s">
        <v>10</v>
      </c>
      <c r="E73" s="51" t="s">
        <v>11</v>
      </c>
      <c r="F73" s="52"/>
    </row>
    <row r="74" spans="1:7" ht="15">
      <c r="A74" s="17">
        <v>1</v>
      </c>
      <c r="B74" s="23">
        <v>111</v>
      </c>
      <c r="C74" s="19" t="str">
        <f>IF(OR($B74=0,$B74=""),"",VLOOKUP($B74,females,2,FALSE))</f>
        <v>Philippa Rogan</v>
      </c>
      <c r="D74" s="19" t="str">
        <f>IF(OR($B74=0,$B74=""),"",VLOOKUP($B74,females,3,FALSE))</f>
        <v>Thames Valley Harriers</v>
      </c>
      <c r="E74" s="4">
        <v>1.65</v>
      </c>
      <c r="F74" s="5">
        <f>IF(E74="","",IF(E74&lt;F72,"","CBP"))</f>
      </c>
      <c r="G74" s="42"/>
    </row>
    <row r="75" spans="1:6" ht="15">
      <c r="A75" s="17"/>
      <c r="B75" s="102"/>
      <c r="C75" s="54"/>
      <c r="D75" s="54"/>
      <c r="F75" s="55"/>
    </row>
    <row r="76" spans="1:6" ht="15">
      <c r="A76" s="46" t="s">
        <v>1</v>
      </c>
      <c r="B76" s="47" t="s">
        <v>251</v>
      </c>
      <c r="C76" s="48"/>
      <c r="D76" s="3" t="s">
        <v>252</v>
      </c>
      <c r="E76" s="59"/>
      <c r="F76" s="3">
        <v>5.97</v>
      </c>
    </row>
    <row r="77" spans="1:6" ht="15">
      <c r="A77" s="12" t="s">
        <v>7</v>
      </c>
      <c r="B77" s="50" t="s">
        <v>8</v>
      </c>
      <c r="C77" s="14" t="s">
        <v>9</v>
      </c>
      <c r="D77" s="15" t="s">
        <v>10</v>
      </c>
      <c r="E77" s="61" t="s">
        <v>11</v>
      </c>
      <c r="F77" s="15" t="s">
        <v>43</v>
      </c>
    </row>
    <row r="78" spans="1:7" ht="15">
      <c r="A78" s="17">
        <v>1</v>
      </c>
      <c r="B78" s="102">
        <v>147</v>
      </c>
      <c r="C78" s="54" t="str">
        <f>IF(OR($B78=0,$B78=""),"",VLOOKUP($B78,females,2,FALSE))</f>
        <v>Imogen Cook</v>
      </c>
      <c r="D78" s="54" t="str">
        <f>IF(OR($B78=0,$B78=""),"",VLOOKUP($B78,females,3,FALSE))</f>
        <v>Bracknell AC</v>
      </c>
      <c r="E78" s="4">
        <v>4.37</v>
      </c>
      <c r="F78" s="45">
        <v>-1.3</v>
      </c>
      <c r="G78" s="42"/>
    </row>
    <row r="79" spans="1:6" ht="15">
      <c r="A79" s="17"/>
      <c r="B79" s="92"/>
      <c r="C79" s="48"/>
      <c r="D79" s="3"/>
      <c r="E79" s="59"/>
      <c r="F79" s="52"/>
    </row>
    <row r="80" spans="1:6" ht="15">
      <c r="A80" s="65" t="s">
        <v>1</v>
      </c>
      <c r="B80" s="47" t="s">
        <v>253</v>
      </c>
      <c r="C80" s="48"/>
      <c r="D80" s="3" t="s">
        <v>254</v>
      </c>
      <c r="E80" s="49"/>
      <c r="F80" s="77">
        <v>13.5</v>
      </c>
    </row>
    <row r="81" spans="1:6" ht="15">
      <c r="A81" s="34" t="s">
        <v>7</v>
      </c>
      <c r="B81" s="50" t="s">
        <v>8</v>
      </c>
      <c r="C81" s="14" t="s">
        <v>9</v>
      </c>
      <c r="D81" s="15" t="s">
        <v>10</v>
      </c>
      <c r="E81" s="51" t="s">
        <v>11</v>
      </c>
      <c r="F81" s="87"/>
    </row>
    <row r="82" spans="3:7" ht="15">
      <c r="C82" s="106" t="s">
        <v>191</v>
      </c>
      <c r="F82" s="86">
        <f>IF(E82="","",IF(E82&lt;F80,"","CBP"))</f>
      </c>
      <c r="G82" s="42"/>
    </row>
    <row r="84" spans="1:6" ht="15">
      <c r="A84" s="65" t="s">
        <v>1</v>
      </c>
      <c r="B84" s="47" t="s">
        <v>255</v>
      </c>
      <c r="C84" s="48"/>
      <c r="D84" s="3" t="s">
        <v>256</v>
      </c>
      <c r="E84" s="49"/>
      <c r="F84" s="77">
        <v>3.4</v>
      </c>
    </row>
    <row r="85" spans="1:6" ht="15">
      <c r="A85" s="34" t="s">
        <v>7</v>
      </c>
      <c r="B85" s="50" t="s">
        <v>8</v>
      </c>
      <c r="C85" s="14" t="s">
        <v>9</v>
      </c>
      <c r="D85" s="15" t="s">
        <v>10</v>
      </c>
      <c r="E85" s="51" t="s">
        <v>11</v>
      </c>
      <c r="F85" s="87"/>
    </row>
    <row r="86" spans="3:5" ht="15">
      <c r="C86" s="106" t="s">
        <v>191</v>
      </c>
      <c r="E86" s="4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7109375" style="39" customWidth="1"/>
    <col min="2" max="2" width="6.7109375" style="74" customWidth="1"/>
    <col min="3" max="3" width="30.7109375" style="6" customWidth="1"/>
    <col min="4" max="4" width="26.00390625" style="71" customWidth="1"/>
    <col min="5" max="5" width="9.8515625" style="4" customWidth="1"/>
    <col min="6" max="6" width="9.28125" style="38" customWidth="1"/>
    <col min="7" max="7" width="30.7109375" style="6" customWidth="1"/>
  </cols>
  <sheetData>
    <row r="1" ht="15">
      <c r="A1" s="66" t="s">
        <v>257</v>
      </c>
    </row>
    <row r="2" spans="2:4" ht="15">
      <c r="B2" s="83"/>
      <c r="C2" s="54"/>
      <c r="D2" s="54"/>
    </row>
    <row r="3" spans="1:6" ht="15">
      <c r="A3" s="31" t="s">
        <v>1</v>
      </c>
      <c r="B3" s="70" t="s">
        <v>258</v>
      </c>
      <c r="C3" s="106"/>
      <c r="D3" s="71" t="s">
        <v>259</v>
      </c>
      <c r="F3" s="71">
        <v>10.7</v>
      </c>
    </row>
    <row r="4" spans="1:6" ht="15">
      <c r="A4" s="75"/>
      <c r="B4" s="70"/>
      <c r="C4" s="106"/>
      <c r="D4" s="71" t="s">
        <v>260</v>
      </c>
      <c r="F4" s="71" t="s">
        <v>1</v>
      </c>
    </row>
    <row r="5" spans="1:6" ht="15">
      <c r="A5" s="75"/>
      <c r="B5" s="70"/>
      <c r="C5" s="106"/>
      <c r="D5" s="71" t="s">
        <v>261</v>
      </c>
      <c r="F5" s="71" t="s">
        <v>1</v>
      </c>
    </row>
    <row r="6" spans="1:6" ht="15">
      <c r="A6" s="75"/>
      <c r="B6" s="70"/>
      <c r="C6" s="106"/>
      <c r="D6" s="71" t="s">
        <v>262</v>
      </c>
      <c r="F6" s="71" t="s">
        <v>1</v>
      </c>
    </row>
    <row r="7" spans="1:6" ht="15">
      <c r="A7" s="75"/>
      <c r="B7" s="70"/>
      <c r="C7" s="106"/>
      <c r="D7" s="11" t="s">
        <v>50</v>
      </c>
      <c r="E7" s="28" t="s">
        <v>1</v>
      </c>
      <c r="F7" s="71"/>
    </row>
    <row r="8" spans="1:5" ht="15">
      <c r="A8" s="34" t="s">
        <v>7</v>
      </c>
      <c r="B8" s="35" t="s">
        <v>8</v>
      </c>
      <c r="C8" s="36" t="s">
        <v>9</v>
      </c>
      <c r="D8" s="37" t="s">
        <v>10</v>
      </c>
      <c r="E8" s="16" t="s">
        <v>11</v>
      </c>
    </row>
    <row r="9" spans="1:6" ht="15">
      <c r="A9" s="39">
        <v>1</v>
      </c>
      <c r="B9" s="53">
        <v>283</v>
      </c>
      <c r="C9" s="54" t="str">
        <f>IF(OR($B9=0,$B9=""),"",VLOOKUP($B9,males,2,FALSE))</f>
        <v>Aaron Richardson</v>
      </c>
      <c r="D9" s="54" t="str">
        <f>IF(OR($B9=0,$B9=""),"",VLOOKUP($B9,males,3,FALSE))</f>
        <v>Windsor S E &amp; H</v>
      </c>
      <c r="E9" s="4">
        <v>10.89</v>
      </c>
      <c r="F9" s="41">
        <f>IF(E9="","",IF(E9&gt;F3,"","CBP"))</f>
      </c>
    </row>
    <row r="10" spans="1:5" ht="15">
      <c r="A10" s="39">
        <v>2</v>
      </c>
      <c r="B10" s="53">
        <v>260</v>
      </c>
      <c r="C10" s="54" t="str">
        <f>IF(OR($B10=0,$B10=""),"",VLOOKUP($B10,males,2,FALSE))</f>
        <v>Jack Hatton</v>
      </c>
      <c r="D10" s="54" t="str">
        <f>IF(OR($B10=0,$B10=""),"",VLOOKUP($B10,males,3,FALSE))</f>
        <v>Thames Valley Harriers</v>
      </c>
      <c r="E10" s="4">
        <v>10.93</v>
      </c>
    </row>
    <row r="11" spans="1:5" ht="15">
      <c r="A11" s="39">
        <v>3</v>
      </c>
      <c r="B11" s="53">
        <v>327</v>
      </c>
      <c r="C11" s="54" t="str">
        <f>IF(OR($B11=0,$B11=""),"",VLOOKUP($B11,males,2,FALSE))</f>
        <v>Jake Hatfield</v>
      </c>
      <c r="D11" s="54" t="str">
        <f>IF(OR($B11=0,$B11=""),"",VLOOKUP($B11,males,3,FALSE))</f>
        <v>Bracknell AC</v>
      </c>
      <c r="E11" s="4">
        <v>11.18</v>
      </c>
    </row>
    <row r="12" spans="2:5" ht="15">
      <c r="B12" s="53"/>
      <c r="C12" s="54"/>
      <c r="D12" s="54"/>
      <c r="E12" s="9"/>
    </row>
    <row r="13" spans="1:6" ht="15">
      <c r="A13" s="31" t="s">
        <v>1</v>
      </c>
      <c r="B13" s="70" t="s">
        <v>263</v>
      </c>
      <c r="D13" s="71" t="s">
        <v>264</v>
      </c>
      <c r="F13" s="71">
        <v>20.9</v>
      </c>
    </row>
    <row r="14" spans="1:6" ht="15">
      <c r="A14" s="75"/>
      <c r="B14" s="70"/>
      <c r="D14" s="11" t="s">
        <v>201</v>
      </c>
      <c r="E14" s="28" t="s">
        <v>1</v>
      </c>
      <c r="F14" s="71"/>
    </row>
    <row r="15" spans="1:5" ht="15">
      <c r="A15" s="34" t="s">
        <v>7</v>
      </c>
      <c r="B15" s="35" t="s">
        <v>8</v>
      </c>
      <c r="C15" s="36" t="s">
        <v>9</v>
      </c>
      <c r="D15" s="37" t="s">
        <v>10</v>
      </c>
      <c r="E15" s="16" t="s">
        <v>11</v>
      </c>
    </row>
    <row r="16" spans="1:6" ht="15">
      <c r="A16" s="39">
        <v>1</v>
      </c>
      <c r="B16" s="53">
        <v>283</v>
      </c>
      <c r="C16" s="54" t="str">
        <f>IF(OR($B16=0,$B16=""),"",VLOOKUP($B16,males,2,FALSE))</f>
        <v>Aaron Richardson</v>
      </c>
      <c r="D16" s="54" t="str">
        <f>IF(OR($B16=0,$B16=""),"",VLOOKUP($B16,males,3,FALSE))</f>
        <v>Windsor S E &amp; H</v>
      </c>
      <c r="E16" s="4">
        <v>22.28</v>
      </c>
      <c r="F16" s="41">
        <f>IF(E16="","",IF(E16&gt;F13,"","CBP"))</f>
      </c>
    </row>
    <row r="17" spans="1:6" ht="15">
      <c r="A17" s="39">
        <v>2</v>
      </c>
      <c r="B17" s="53">
        <v>274</v>
      </c>
      <c r="C17" s="54" t="str">
        <f>IF(OR($B17=0,$B17=""),"",VLOOKUP($B17,males,2,FALSE))</f>
        <v>Peter Marlow</v>
      </c>
      <c r="D17" s="54" t="str">
        <f>IF(OR($B17=0,$B17=""),"",VLOOKUP($B17,males,3,FALSE))</f>
        <v>Bracknell AC</v>
      </c>
      <c r="E17" s="4">
        <v>24.57</v>
      </c>
      <c r="F17" s="41"/>
    </row>
    <row r="18" spans="1:6" ht="15">
      <c r="A18" s="39">
        <v>3</v>
      </c>
      <c r="B18" s="53">
        <v>307</v>
      </c>
      <c r="C18" s="54" t="str">
        <f>IF(OR($B18=0,$B18=""),"",VLOOKUP($B18,males,2,FALSE))</f>
        <v>Dylan Harris</v>
      </c>
      <c r="D18" s="54" t="str">
        <f>IF(OR($B18=0,$B18=""),"",VLOOKUP($B18,males,3,FALSE))</f>
        <v>Reading AC</v>
      </c>
      <c r="E18" s="4">
        <v>26.12</v>
      </c>
      <c r="F18" s="41"/>
    </row>
    <row r="19" spans="2:5" ht="15">
      <c r="B19" s="53"/>
      <c r="C19" s="54"/>
      <c r="D19" s="54"/>
      <c r="E19" s="9"/>
    </row>
    <row r="20" spans="1:6" ht="15">
      <c r="A20" s="31" t="s">
        <v>1</v>
      </c>
      <c r="B20" s="70" t="s">
        <v>265</v>
      </c>
      <c r="D20" s="71" t="s">
        <v>266</v>
      </c>
      <c r="F20" s="71">
        <v>47.1</v>
      </c>
    </row>
    <row r="21" spans="1:5" ht="15">
      <c r="A21" s="34" t="s">
        <v>7</v>
      </c>
      <c r="B21" s="35" t="s">
        <v>8</v>
      </c>
      <c r="C21" s="36" t="s">
        <v>9</v>
      </c>
      <c r="D21" s="37" t="s">
        <v>10</v>
      </c>
      <c r="E21" s="29" t="s">
        <v>11</v>
      </c>
    </row>
    <row r="22" spans="1:6" ht="15">
      <c r="A22" s="39">
        <v>1</v>
      </c>
      <c r="B22" s="83">
        <v>307</v>
      </c>
      <c r="C22" s="54" t="str">
        <f>IF(OR($B22=0,$B22=""),"",VLOOKUP($B22,males,2,FALSE))</f>
        <v>Dylan Harris</v>
      </c>
      <c r="D22" s="54" t="str">
        <f>IF(OR($B22=0,$B22=""),"",VLOOKUP($B22,males,3,FALSE))</f>
        <v>Reading AC</v>
      </c>
      <c r="E22" s="30">
        <v>58.87</v>
      </c>
      <c r="F22" s="41">
        <f>IF(E22="","",IF(E22&gt;F20,"","CBP"))</f>
      </c>
    </row>
    <row r="23" spans="1:6" ht="15">
      <c r="A23" s="39">
        <v>2</v>
      </c>
      <c r="B23" s="83">
        <v>346</v>
      </c>
      <c r="C23" s="54" t="str">
        <f>IF(OR($B23=0,$B23=""),"",VLOOKUP($B23,males,2,FALSE))</f>
        <v>Benjamin Schiffer-Harte</v>
      </c>
      <c r="D23" s="54" t="str">
        <f>IF(OR($B23=0,$B23=""),"",VLOOKUP($B23,males,3,FALSE))</f>
        <v>Team Kennet</v>
      </c>
      <c r="E23" s="30">
        <v>63.6</v>
      </c>
      <c r="F23" s="41"/>
    </row>
    <row r="24" spans="2:5" ht="15">
      <c r="B24" s="83"/>
      <c r="C24" s="54"/>
      <c r="D24" s="54"/>
      <c r="E24" s="25"/>
    </row>
    <row r="25" spans="1:6" ht="15">
      <c r="A25" s="31" t="s">
        <v>1</v>
      </c>
      <c r="B25" s="70" t="s">
        <v>267</v>
      </c>
      <c r="D25" s="71" t="s">
        <v>268</v>
      </c>
      <c r="F25" s="33">
        <v>0.001261574074074074</v>
      </c>
    </row>
    <row r="26" spans="1:5" ht="15">
      <c r="A26" s="34" t="s">
        <v>7</v>
      </c>
      <c r="B26" s="35" t="s">
        <v>8</v>
      </c>
      <c r="C26" s="36" t="s">
        <v>9</v>
      </c>
      <c r="D26" s="37" t="s">
        <v>10</v>
      </c>
      <c r="E26" s="29" t="s">
        <v>11</v>
      </c>
    </row>
    <row r="27" spans="1:7" ht="15">
      <c r="A27" s="39">
        <v>1</v>
      </c>
      <c r="B27" s="83">
        <v>300</v>
      </c>
      <c r="C27" s="54" t="str">
        <f>IF(OR($B27=0,$B27=""),"",VLOOKUP($B27,males,2,FALSE))</f>
        <v>Michael Robbins</v>
      </c>
      <c r="D27" s="54" t="str">
        <f>IF(OR($B27=0,$B27=""),"",VLOOKUP($B27,males,3,FALSE))</f>
        <v>Newbury AC</v>
      </c>
      <c r="E27" s="40">
        <v>0.0014417824074074072</v>
      </c>
      <c r="F27" s="41">
        <f>IF(E27="","",IF(E27&gt;F25,"","CBP"))</f>
      </c>
      <c r="G27" s="42" t="s">
        <v>1</v>
      </c>
    </row>
    <row r="28" spans="1:6" ht="15">
      <c r="A28" s="39">
        <v>2</v>
      </c>
      <c r="B28" s="83">
        <v>325</v>
      </c>
      <c r="C28" s="54" t="str">
        <f>IF(OR($B28=0,$B28=""),"",VLOOKUP($B28,males,2,FALSE))</f>
        <v>Ben Findlay</v>
      </c>
      <c r="D28" s="54" t="str">
        <f>IF(OR($B28=0,$B28=""),"",VLOOKUP($B28,males,3,FALSE))</f>
        <v>Windsor S E &amp; H</v>
      </c>
      <c r="E28" s="107">
        <v>0.0015078703703703704</v>
      </c>
      <c r="F28" s="41"/>
    </row>
    <row r="29" spans="1:6" ht="15">
      <c r="A29" s="39">
        <v>3</v>
      </c>
      <c r="B29" s="83">
        <v>335</v>
      </c>
      <c r="C29" s="54" t="str">
        <f>IF(OR($B29=0,$B29=""),"",VLOOKUP($B29,males,2,FALSE))</f>
        <v>Ben Wickens</v>
      </c>
      <c r="D29" s="54" t="str">
        <f>IF(OR($B29=0,$B29=""),"",VLOOKUP($B29,males,3,FALSE))</f>
        <v>Newbury AC</v>
      </c>
      <c r="E29" s="107">
        <v>0.0015331018518518521</v>
      </c>
      <c r="F29" s="41"/>
    </row>
    <row r="31" spans="1:6" ht="15">
      <c r="A31" s="31" t="s">
        <v>1</v>
      </c>
      <c r="B31" s="70" t="s">
        <v>269</v>
      </c>
      <c r="D31" s="71" t="s">
        <v>270</v>
      </c>
      <c r="F31" s="33">
        <v>0.0026192129629629625</v>
      </c>
    </row>
    <row r="32" spans="1:5" ht="15">
      <c r="A32" s="34" t="s">
        <v>7</v>
      </c>
      <c r="B32" s="35" t="s">
        <v>8</v>
      </c>
      <c r="C32" s="36" t="s">
        <v>9</v>
      </c>
      <c r="D32" s="37" t="s">
        <v>10</v>
      </c>
      <c r="E32" s="29" t="s">
        <v>11</v>
      </c>
    </row>
    <row r="33" spans="1:7" ht="15">
      <c r="A33" s="39">
        <v>1</v>
      </c>
      <c r="B33" s="53">
        <v>256</v>
      </c>
      <c r="C33" s="54" t="str">
        <f>IF(OR($B33=0,$B33=""),"",VLOOKUP($B33,males,2,FALSE))</f>
        <v>Mark Apsey</v>
      </c>
      <c r="D33" s="54" t="str">
        <f>IF(OR($B33=0,$B33=""),"",VLOOKUP($B33,males,3,FALSE))</f>
        <v>Reading Roadrunners</v>
      </c>
      <c r="E33" s="40">
        <v>0.003008912037037037</v>
      </c>
      <c r="F33" s="41">
        <f>IF(E33="","",IF(E33&gt;F31,"","CBP"))</f>
      </c>
      <c r="G33" s="42" t="s">
        <v>1</v>
      </c>
    </row>
    <row r="34" spans="1:5" ht="15">
      <c r="A34" s="39">
        <v>2</v>
      </c>
      <c r="B34" s="53">
        <v>300</v>
      </c>
      <c r="C34" s="54" t="str">
        <f>IF(OR($B34=0,$B34=""),"",VLOOKUP($B34,males,2,FALSE))</f>
        <v>Michael Robbins</v>
      </c>
      <c r="D34" s="54" t="str">
        <f>IF(OR($B34=0,$B34=""),"",VLOOKUP($B34,males,3,FALSE))</f>
        <v>Newbury AC</v>
      </c>
      <c r="E34" s="40">
        <v>0.0030394675925925923</v>
      </c>
    </row>
    <row r="35" spans="1:5" ht="15">
      <c r="A35" s="39">
        <v>3</v>
      </c>
      <c r="B35" s="53">
        <v>271</v>
      </c>
      <c r="C35" s="54" t="str">
        <f>IF(OR($B35=0,$B35=""),"",VLOOKUP($B35,males,2,FALSE))</f>
        <v>Phil Marshall</v>
      </c>
      <c r="D35" s="54" t="str">
        <f>IF(OR($B35=0,$B35=""),"",VLOOKUP($B35,males,3,FALSE))</f>
        <v>Newbury AC</v>
      </c>
      <c r="E35" s="40">
        <v>0.0030708333333333334</v>
      </c>
    </row>
    <row r="36" spans="1:5" ht="15">
      <c r="A36" s="39">
        <v>4</v>
      </c>
      <c r="B36" s="53">
        <v>346</v>
      </c>
      <c r="C36" s="54" t="str">
        <f>IF(OR($B36=0,$B36=""),"",VLOOKUP($B36,males,2,FALSE))</f>
        <v>Benjamin Schiffer-Harte</v>
      </c>
      <c r="D36" s="54" t="str">
        <f>IF(OR($B36=0,$B36=""),"",VLOOKUP($B36,males,3,FALSE))</f>
        <v>Team Kennet</v>
      </c>
      <c r="E36" s="40">
        <v>0.0036599537037037035</v>
      </c>
    </row>
    <row r="37" spans="2:4" ht="15">
      <c r="B37" s="83"/>
      <c r="C37" s="54"/>
      <c r="D37" s="54"/>
    </row>
    <row r="38" spans="1:6" ht="15">
      <c r="A38" s="31" t="s">
        <v>1</v>
      </c>
      <c r="B38" s="70" t="s">
        <v>271</v>
      </c>
      <c r="D38" s="71" t="s">
        <v>272</v>
      </c>
      <c r="F38" s="71">
        <v>14.8</v>
      </c>
    </row>
    <row r="39" spans="1:6" ht="15">
      <c r="A39" s="31"/>
      <c r="B39" s="70"/>
      <c r="D39" s="71" t="s">
        <v>273</v>
      </c>
      <c r="F39" s="71"/>
    </row>
    <row r="40" spans="1:6" ht="15">
      <c r="A40" s="31"/>
      <c r="B40" s="70"/>
      <c r="D40" s="11" t="s">
        <v>238</v>
      </c>
      <c r="E40" s="4" t="s">
        <v>1</v>
      </c>
      <c r="F40" s="71"/>
    </row>
    <row r="41" spans="1:5" ht="15">
      <c r="A41" s="34" t="s">
        <v>7</v>
      </c>
      <c r="B41" s="35" t="s">
        <v>8</v>
      </c>
      <c r="C41" s="36" t="s">
        <v>9</v>
      </c>
      <c r="D41" s="37" t="s">
        <v>10</v>
      </c>
      <c r="E41" s="29" t="s">
        <v>11</v>
      </c>
    </row>
    <row r="42" spans="2:6" ht="15">
      <c r="B42" s="83"/>
      <c r="C42" s="54" t="s">
        <v>191</v>
      </c>
      <c r="D42" s="54">
        <f>IF(OR($B42=0,$B42=""),"",VLOOKUP($B42,males,3,FALSE))</f>
      </c>
      <c r="F42" s="41">
        <f>IF(E42="","",IF(E42&gt;F38,"","CBP"))</f>
      </c>
    </row>
    <row r="43" spans="1:5" ht="15">
      <c r="A43" s="34"/>
      <c r="B43" s="35"/>
      <c r="C43" s="36"/>
      <c r="D43" s="37"/>
      <c r="E43" s="29"/>
    </row>
    <row r="44" spans="2:4" ht="15">
      <c r="B44" s="83"/>
      <c r="C44" s="54"/>
      <c r="D44" s="54"/>
    </row>
    <row r="45" spans="1:6" ht="15">
      <c r="A45" s="31" t="s">
        <v>1</v>
      </c>
      <c r="B45" s="70" t="s">
        <v>274</v>
      </c>
      <c r="D45" s="71" t="s">
        <v>275</v>
      </c>
      <c r="F45" s="81">
        <v>53.8</v>
      </c>
    </row>
    <row r="46" spans="1:5" ht="15">
      <c r="A46" s="34" t="s">
        <v>7</v>
      </c>
      <c r="B46" s="35" t="s">
        <v>8</v>
      </c>
      <c r="C46" s="36" t="s">
        <v>9</v>
      </c>
      <c r="D46" s="37" t="s">
        <v>10</v>
      </c>
      <c r="E46" s="29" t="s">
        <v>11</v>
      </c>
    </row>
    <row r="47" spans="1:5" ht="15">
      <c r="A47" s="39" t="s">
        <v>1</v>
      </c>
      <c r="B47" s="83"/>
      <c r="C47" s="54" t="s">
        <v>191</v>
      </c>
      <c r="D47" s="54">
        <f>IF(OR($B47=0,$B47=""),"",VLOOKUP($B47,males,3,FALSE))</f>
      </c>
      <c r="E47" s="30" t="s">
        <v>1</v>
      </c>
    </row>
    <row r="49" spans="1:7" ht="15">
      <c r="A49" s="65" t="s">
        <v>1</v>
      </c>
      <c r="B49" s="79" t="s">
        <v>276</v>
      </c>
      <c r="D49" s="71" t="s">
        <v>277</v>
      </c>
      <c r="F49" s="71">
        <v>67.82</v>
      </c>
      <c r="G49" s="42" t="s">
        <v>1</v>
      </c>
    </row>
    <row r="50" spans="1:5" ht="15">
      <c r="A50" s="34" t="s">
        <v>7</v>
      </c>
      <c r="B50" s="35" t="s">
        <v>8</v>
      </c>
      <c r="C50" s="36" t="s">
        <v>9</v>
      </c>
      <c r="D50" s="37" t="s">
        <v>10</v>
      </c>
      <c r="E50" s="29" t="s">
        <v>11</v>
      </c>
    </row>
    <row r="51" spans="1:7" ht="15">
      <c r="A51" s="17">
        <v>1</v>
      </c>
      <c r="B51" s="53">
        <v>226</v>
      </c>
      <c r="C51" s="54" t="str">
        <f>IF(OR($B51=0,$B51=""),"",VLOOKUP($B51,males,2,FALSE))</f>
        <v>Jan Drzewiecki</v>
      </c>
      <c r="D51" s="54" t="str">
        <f>IF(OR($B51=0,$B51=""),"",VLOOKUP($B51,males,3,FALSE))</f>
        <v>Bracknell AC</v>
      </c>
      <c r="E51" s="4">
        <v>27.47</v>
      </c>
      <c r="F51" s="55">
        <f>IF(E51="","",IF(E51&lt;F49,"","CBP"))</f>
      </c>
      <c r="G51" s="42"/>
    </row>
    <row r="52" spans="1:6" ht="15">
      <c r="A52" s="17">
        <v>2</v>
      </c>
      <c r="B52" s="53">
        <v>250</v>
      </c>
      <c r="C52" s="54" t="str">
        <f>IF(OR($B52=0,$B52=""),"",VLOOKUP($B52,males,2,FALSE))</f>
        <v>Kevin Snelling</v>
      </c>
      <c r="D52" s="54" t="str">
        <f>IF(OR($B52=0,$B52=""),"",VLOOKUP($B52,males,3,FALSE))</f>
        <v>Windsor S E &amp; H</v>
      </c>
      <c r="E52" s="4">
        <v>18.91</v>
      </c>
      <c r="F52" s="52"/>
    </row>
    <row r="53" spans="1:6" ht="15">
      <c r="A53" s="17"/>
      <c r="B53" s="53"/>
      <c r="C53" s="54"/>
      <c r="D53" s="54"/>
      <c r="F53" s="52"/>
    </row>
    <row r="54" spans="1:6" ht="15">
      <c r="A54" s="46" t="s">
        <v>1</v>
      </c>
      <c r="B54" s="47" t="s">
        <v>278</v>
      </c>
      <c r="C54" s="48"/>
      <c r="D54" s="3" t="s">
        <v>279</v>
      </c>
      <c r="E54" s="59"/>
      <c r="F54" s="3">
        <v>17.15</v>
      </c>
    </row>
    <row r="55" spans="1:6" ht="15">
      <c r="A55" s="12" t="s">
        <v>7</v>
      </c>
      <c r="B55" s="50" t="s">
        <v>8</v>
      </c>
      <c r="C55" s="14" t="s">
        <v>9</v>
      </c>
      <c r="D55" s="15" t="s">
        <v>10</v>
      </c>
      <c r="E55" s="61" t="s">
        <v>11</v>
      </c>
      <c r="F55" s="52"/>
    </row>
    <row r="56" spans="1:7" ht="15">
      <c r="A56" s="17">
        <v>1</v>
      </c>
      <c r="B56" s="53">
        <v>250</v>
      </c>
      <c r="C56" s="54" t="str">
        <f>IF(OR($B56=0,$B56=""),"",VLOOKUP($B56,males,2,FALSE))</f>
        <v>Kevin Snelling</v>
      </c>
      <c r="D56" s="54" t="str">
        <f>IF(OR($B56=0,$B56=""),"",VLOOKUP($B56,males,3,FALSE))</f>
        <v>Windsor S E &amp; H</v>
      </c>
      <c r="E56" s="4">
        <v>7.54</v>
      </c>
      <c r="F56" s="55">
        <f>IF(E56="","",IF(E56&lt;F54,"","CBP"))</f>
      </c>
      <c r="G56" s="42"/>
    </row>
    <row r="57" spans="1:6" ht="15">
      <c r="A57" s="17">
        <v>2</v>
      </c>
      <c r="B57" s="53">
        <v>226</v>
      </c>
      <c r="C57" s="54" t="str">
        <f>IF(OR($B57=0,$B57=""),"",VLOOKUP($B57,males,2,FALSE))</f>
        <v>Jan Drzewiecki</v>
      </c>
      <c r="D57" s="54" t="str">
        <f>IF(OR($B57=0,$B57=""),"",VLOOKUP($B57,males,3,FALSE))</f>
        <v>Bracknell AC</v>
      </c>
      <c r="E57" s="4">
        <v>7.34</v>
      </c>
      <c r="F57" s="108"/>
    </row>
    <row r="58" spans="1:6" ht="15">
      <c r="A58" s="17">
        <v>3</v>
      </c>
      <c r="B58" s="53">
        <v>346</v>
      </c>
      <c r="C58" s="54" t="str">
        <f>IF(OR($B58=0,$B58=""),"",VLOOKUP($B58,males,2,FALSE))</f>
        <v>Benjamin Schiffer-Harte</v>
      </c>
      <c r="D58" s="54" t="str">
        <f>IF(OR($B58=0,$B58=""),"",VLOOKUP($B58,males,3,FALSE))</f>
        <v>Team Kennet</v>
      </c>
      <c r="E58" s="4">
        <v>5.77</v>
      </c>
      <c r="F58" s="108"/>
    </row>
    <row r="59" spans="1:6" ht="15">
      <c r="A59" s="17"/>
      <c r="B59" s="53"/>
      <c r="C59" s="54"/>
      <c r="D59" s="54"/>
      <c r="F59" s="52"/>
    </row>
    <row r="60" spans="1:6" ht="15">
      <c r="A60" s="46" t="s">
        <v>1</v>
      </c>
      <c r="B60" s="47" t="s">
        <v>280</v>
      </c>
      <c r="C60" s="48"/>
      <c r="D60" s="3" t="s">
        <v>281</v>
      </c>
      <c r="E60" s="59"/>
      <c r="F60" s="3">
        <v>48.63</v>
      </c>
    </row>
    <row r="61" spans="1:6" ht="15">
      <c r="A61" s="12" t="s">
        <v>7</v>
      </c>
      <c r="B61" s="50" t="s">
        <v>8</v>
      </c>
      <c r="C61" s="14" t="s">
        <v>9</v>
      </c>
      <c r="D61" s="15" t="s">
        <v>10</v>
      </c>
      <c r="E61" s="61" t="s">
        <v>11</v>
      </c>
      <c r="F61" s="52"/>
    </row>
    <row r="62" spans="1:7" ht="15">
      <c r="A62" s="17">
        <v>1</v>
      </c>
      <c r="B62" s="53">
        <v>226</v>
      </c>
      <c r="C62" s="54" t="str">
        <f>IF(OR($B62=0,$B62=""),"",VLOOKUP($B62,males,2,FALSE))</f>
        <v>Jan Drzewiecki</v>
      </c>
      <c r="D62" s="54" t="str">
        <f>IF(OR($B62=0,$B62=""),"",VLOOKUP($B62,males,3,FALSE))</f>
        <v>Bracknell AC</v>
      </c>
      <c r="E62" s="4">
        <v>28.91</v>
      </c>
      <c r="F62" s="55">
        <f>IF(E62="","",IF(E62&lt;F60,"","CBP"))</f>
      </c>
      <c r="G62" s="42"/>
    </row>
    <row r="63" spans="1:6" ht="15">
      <c r="A63" s="17">
        <v>2</v>
      </c>
      <c r="B63" s="53">
        <v>250</v>
      </c>
      <c r="C63" s="54" t="str">
        <f>IF(OR($B63=0,$B63=""),"",VLOOKUP($B63,males,2,FALSE))</f>
        <v>Kevin Snelling</v>
      </c>
      <c r="D63" s="54" t="str">
        <f>IF(OR($B63=0,$B63=""),"",VLOOKUP($B63,males,3,FALSE))</f>
        <v>Windsor S E &amp; H</v>
      </c>
      <c r="E63" s="4">
        <v>16.23</v>
      </c>
      <c r="F63" s="52"/>
    </row>
    <row r="64" spans="1:6" ht="15">
      <c r="A64" s="17"/>
      <c r="B64" s="53"/>
      <c r="C64" s="54"/>
      <c r="D64" s="54"/>
      <c r="F64" s="55"/>
    </row>
    <row r="65" spans="1:6" ht="15">
      <c r="A65" s="46" t="s">
        <v>1</v>
      </c>
      <c r="B65" s="47" t="s">
        <v>282</v>
      </c>
      <c r="C65" s="48"/>
      <c r="D65" s="3" t="s">
        <v>283</v>
      </c>
      <c r="E65" s="59"/>
      <c r="F65" s="77">
        <v>70.99</v>
      </c>
    </row>
    <row r="66" spans="1:6" ht="15">
      <c r="A66" s="12" t="s">
        <v>7</v>
      </c>
      <c r="B66" s="50" t="s">
        <v>8</v>
      </c>
      <c r="C66" s="14" t="s">
        <v>9</v>
      </c>
      <c r="D66" s="15" t="s">
        <v>10</v>
      </c>
      <c r="E66" s="61" t="s">
        <v>11</v>
      </c>
      <c r="F66" s="52"/>
    </row>
    <row r="67" spans="1:7" ht="15">
      <c r="A67" s="17">
        <v>1</v>
      </c>
      <c r="B67" s="53">
        <v>290</v>
      </c>
      <c r="C67" s="54" t="str">
        <f>IF(OR($B67=0,$B67=""),"",VLOOKUP($B67,males,2,FALSE))</f>
        <v>Luke Angell</v>
      </c>
      <c r="D67" s="54" t="str">
        <f>IF(OR($B67=0,$B67=""),"",VLOOKUP($B67,males,3,FALSE))</f>
        <v>Team Kennet</v>
      </c>
      <c r="E67" s="4">
        <v>52.27</v>
      </c>
      <c r="F67" s="55">
        <f>IF(E67="","",IF(E67&lt;F65,"","CBP"))</f>
      </c>
      <c r="G67" s="42"/>
    </row>
    <row r="68" spans="1:6" ht="15">
      <c r="A68" s="17">
        <v>2</v>
      </c>
      <c r="B68" s="53">
        <v>250</v>
      </c>
      <c r="C68" s="54" t="str">
        <f>IF(OR($B68=0,$B68=""),"",VLOOKUP($B68,males,2,FALSE))</f>
        <v>Kevin Snelling</v>
      </c>
      <c r="D68" s="54" t="str">
        <f>IF(OR($B68=0,$B68=""),"",VLOOKUP($B68,males,3,FALSE))</f>
        <v>Windsor S E &amp; H</v>
      </c>
      <c r="E68" s="4">
        <v>20.26</v>
      </c>
      <c r="F68" s="55" t="s">
        <v>1</v>
      </c>
    </row>
    <row r="69" spans="1:6" ht="15">
      <c r="A69" s="17"/>
      <c r="B69" s="53"/>
      <c r="C69" s="54"/>
      <c r="D69" s="54"/>
      <c r="F69" s="55"/>
    </row>
    <row r="70" spans="1:6" ht="15">
      <c r="A70" s="46" t="s">
        <v>1</v>
      </c>
      <c r="B70" s="47" t="s">
        <v>284</v>
      </c>
      <c r="C70" s="48"/>
      <c r="D70" s="3" t="s">
        <v>285</v>
      </c>
      <c r="E70" s="59"/>
      <c r="F70" s="77">
        <v>7.81</v>
      </c>
    </row>
    <row r="71" spans="1:6" ht="15">
      <c r="A71" s="12" t="s">
        <v>7</v>
      </c>
      <c r="B71" s="50" t="s">
        <v>8</v>
      </c>
      <c r="C71" s="14" t="s">
        <v>9</v>
      </c>
      <c r="D71" s="15" t="s">
        <v>10</v>
      </c>
      <c r="E71" s="61" t="s">
        <v>11</v>
      </c>
      <c r="F71" s="15" t="s">
        <v>43</v>
      </c>
    </row>
    <row r="72" spans="1:7" ht="15">
      <c r="A72" s="17">
        <v>1</v>
      </c>
      <c r="B72" s="53">
        <v>248</v>
      </c>
      <c r="C72" s="54" t="str">
        <f>IF(OR($B72=0,$B72=""),"",VLOOKUP($B72,males,2,FALSE))</f>
        <v>Oliver Carroll</v>
      </c>
      <c r="D72" s="54" t="str">
        <f>IF(OR($B72=0,$B72=""),"",VLOOKUP($B72,males,3,FALSE))</f>
        <v>Windsor S E &amp; H</v>
      </c>
      <c r="E72" s="4">
        <v>5.53</v>
      </c>
      <c r="F72" s="64">
        <v>0.6</v>
      </c>
      <c r="G72" s="42"/>
    </row>
    <row r="73" spans="1:7" ht="15">
      <c r="A73" s="17">
        <v>2</v>
      </c>
      <c r="B73" s="53">
        <v>312</v>
      </c>
      <c r="C73" s="54" t="str">
        <f>IF(OR($B73=0,$B73=""),"",VLOOKUP($B73,males,2,FALSE))</f>
        <v>Gordon Britton</v>
      </c>
      <c r="D73" s="54" t="str">
        <f>IF(OR($B73=0,$B73=""),"",VLOOKUP($B73,males,3,FALSE))</f>
        <v>Maidenhead AC</v>
      </c>
      <c r="E73" s="4">
        <v>4.66</v>
      </c>
      <c r="F73" s="64">
        <v>0.7</v>
      </c>
      <c r="G73" s="42"/>
    </row>
    <row r="74" spans="1:6" ht="15">
      <c r="A74" s="17"/>
      <c r="B74" s="53"/>
      <c r="C74" s="54"/>
      <c r="D74" s="54"/>
      <c r="F74" s="55"/>
    </row>
    <row r="75" spans="1:6" ht="15">
      <c r="A75" s="46" t="s">
        <v>1</v>
      </c>
      <c r="B75" s="47" t="s">
        <v>286</v>
      </c>
      <c r="C75" s="48"/>
      <c r="D75" s="3" t="s">
        <v>287</v>
      </c>
      <c r="E75" s="59"/>
      <c r="F75" s="77">
        <v>15.82</v>
      </c>
    </row>
    <row r="76" spans="1:6" ht="15">
      <c r="A76" s="12" t="s">
        <v>7</v>
      </c>
      <c r="B76" s="50" t="s">
        <v>8</v>
      </c>
      <c r="C76" s="14" t="s">
        <v>9</v>
      </c>
      <c r="D76" s="15" t="s">
        <v>10</v>
      </c>
      <c r="E76" s="61" t="s">
        <v>11</v>
      </c>
      <c r="F76" s="15" t="s">
        <v>43</v>
      </c>
    </row>
    <row r="77" spans="1:7" ht="15">
      <c r="A77" s="17">
        <v>1</v>
      </c>
      <c r="B77" s="53">
        <v>244</v>
      </c>
      <c r="C77" s="54" t="str">
        <f>IF(OR($B77=0,$B77=""),"",VLOOKUP($B77,males,2,FALSE))</f>
        <v>Luke Batup</v>
      </c>
      <c r="D77" s="54" t="str">
        <f>IF(OR($B77=0,$B77=""),"",VLOOKUP($B77,males,3,FALSE))</f>
        <v>Bracknell AC</v>
      </c>
      <c r="E77" s="4">
        <v>12.85</v>
      </c>
      <c r="F77" s="64">
        <v>0.9</v>
      </c>
      <c r="G77" s="42"/>
    </row>
    <row r="78" spans="1:6" ht="15">
      <c r="A78" s="17">
        <v>2</v>
      </c>
      <c r="B78" s="53">
        <v>248</v>
      </c>
      <c r="C78" s="54" t="str">
        <f>IF(OR($B78=0,$B78=""),"",VLOOKUP($B78,males,2,FALSE))</f>
        <v>Oliver Carroll</v>
      </c>
      <c r="D78" s="54" t="str">
        <f>IF(OR($B78=0,$B78=""),"",VLOOKUP($B78,males,3,FALSE))</f>
        <v>Windsor S E &amp; H</v>
      </c>
      <c r="E78" s="4">
        <v>10.86</v>
      </c>
      <c r="F78" s="64">
        <v>0.3</v>
      </c>
    </row>
    <row r="79" spans="1:6" ht="15">
      <c r="A79" s="17">
        <v>3</v>
      </c>
      <c r="B79" s="53">
        <v>312</v>
      </c>
      <c r="C79" s="54" t="str">
        <f>IF(OR($B79=0,$B79=""),"",VLOOKUP($B79,males,2,FALSE))</f>
        <v>Gordon Britton</v>
      </c>
      <c r="D79" s="54" t="str">
        <f>IF(OR($B79=0,$B79=""),"",VLOOKUP($B79,males,3,FALSE))</f>
        <v>Maidenhead AC</v>
      </c>
      <c r="E79" s="4">
        <v>10.81</v>
      </c>
      <c r="F79" s="64">
        <v>1.6</v>
      </c>
    </row>
    <row r="80" spans="1:6" ht="15">
      <c r="A80" s="17">
        <v>4</v>
      </c>
      <c r="B80" s="53">
        <v>215</v>
      </c>
      <c r="C80" s="54" t="str">
        <f>IF(OR($B80=0,$B80=""),"",VLOOKUP($B80,males,2,FALSE))</f>
        <v>Dave Shields</v>
      </c>
      <c r="D80" s="54" t="str">
        <f>IF(OR($B80=0,$B80=""),"",VLOOKUP($B80,males,3,FALSE))</f>
        <v>Reading AC</v>
      </c>
      <c r="E80" s="4">
        <v>8.77</v>
      </c>
      <c r="F80" s="64">
        <v>0.8</v>
      </c>
    </row>
    <row r="81" spans="1:6" ht="15">
      <c r="A81" s="17"/>
      <c r="B81" s="53"/>
      <c r="C81" s="54"/>
      <c r="D81" s="54"/>
      <c r="F81" s="55"/>
    </row>
    <row r="82" spans="1:6" ht="15">
      <c r="A82" s="46" t="s">
        <v>1</v>
      </c>
      <c r="B82" s="47" t="s">
        <v>288</v>
      </c>
      <c r="C82" s="48"/>
      <c r="D82" s="3" t="s">
        <v>289</v>
      </c>
      <c r="E82" s="59"/>
      <c r="F82" s="77">
        <v>2.11</v>
      </c>
    </row>
    <row r="83" spans="1:6" ht="15">
      <c r="A83" s="12" t="s">
        <v>7</v>
      </c>
      <c r="B83" s="50" t="s">
        <v>8</v>
      </c>
      <c r="C83" s="14" t="s">
        <v>9</v>
      </c>
      <c r="D83" s="15" t="s">
        <v>10</v>
      </c>
      <c r="E83" s="61" t="s">
        <v>11</v>
      </c>
      <c r="F83" s="52"/>
    </row>
    <row r="84" spans="1:7" ht="15">
      <c r="A84" s="17">
        <v>1</v>
      </c>
      <c r="B84" s="53">
        <v>274</v>
      </c>
      <c r="C84" s="54" t="str">
        <f>IF(OR($B84=0,$B84=""),"",VLOOKUP($B84,males,2,FALSE))</f>
        <v>Peter Marlow</v>
      </c>
      <c r="D84" s="54" t="str">
        <f>IF(OR($B84=0,$B84=""),"",VLOOKUP($B84,males,3,FALSE))</f>
        <v>Bracknell AC</v>
      </c>
      <c r="E84" s="4">
        <v>1.9</v>
      </c>
      <c r="F84" s="55">
        <f>IF(E84="","",IF(E84&lt;F82,"","CBP"))</f>
      </c>
      <c r="G84" s="42"/>
    </row>
    <row r="86" spans="1:6" ht="15">
      <c r="A86" s="46" t="s">
        <v>1</v>
      </c>
      <c r="B86" s="47" t="s">
        <v>290</v>
      </c>
      <c r="C86" s="48"/>
      <c r="D86" s="3" t="s">
        <v>291</v>
      </c>
      <c r="E86" s="59"/>
      <c r="F86" s="77">
        <v>4.1</v>
      </c>
    </row>
    <row r="87" spans="1:6" ht="15">
      <c r="A87" s="12" t="s">
        <v>7</v>
      </c>
      <c r="B87" s="50" t="s">
        <v>8</v>
      </c>
      <c r="C87" s="14" t="s">
        <v>9</v>
      </c>
      <c r="D87" s="15" t="s">
        <v>10</v>
      </c>
      <c r="E87" s="61" t="s">
        <v>11</v>
      </c>
      <c r="F87" s="52"/>
    </row>
    <row r="88" ht="15">
      <c r="C88" s="6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67"/>
  <sheetViews>
    <sheetView zoomScalePageLayoutView="0" workbookViewId="0" topLeftCell="A1">
      <selection activeCell="O9" sqref="O9"/>
    </sheetView>
  </sheetViews>
  <sheetFormatPr defaultColWidth="9.140625" defaultRowHeight="15"/>
  <cols>
    <col min="2" max="2" width="24.00390625" style="0" bestFit="1" customWidth="1"/>
    <col min="3" max="3" width="18.140625" style="0" bestFit="1" customWidth="1"/>
    <col min="5" max="5" width="7.421875" style="0" customWidth="1"/>
    <col min="6" max="6" width="9.140625" style="112" customWidth="1"/>
    <col min="7" max="7" width="6.421875" style="0" customWidth="1"/>
    <col min="9" max="9" width="6.7109375" style="0" customWidth="1"/>
    <col min="12" max="12" width="11.140625" style="0" customWidth="1"/>
  </cols>
  <sheetData>
    <row r="1" spans="1:7" ht="15">
      <c r="A1" s="110" t="s">
        <v>296</v>
      </c>
      <c r="C1" s="111"/>
      <c r="G1" s="109"/>
    </row>
    <row r="2" spans="2:8" ht="15">
      <c r="B2" s="110"/>
      <c r="D2" s="111"/>
      <c r="H2" s="109"/>
    </row>
    <row r="3" spans="1:13" ht="15">
      <c r="A3" s="113" t="s">
        <v>297</v>
      </c>
      <c r="B3" s="110" t="s">
        <v>9</v>
      </c>
      <c r="C3" s="114" t="s">
        <v>10</v>
      </c>
      <c r="D3" s="115" t="s">
        <v>292</v>
      </c>
      <c r="E3" s="116" t="s">
        <v>298</v>
      </c>
      <c r="F3" s="117" t="s">
        <v>293</v>
      </c>
      <c r="G3" s="116" t="s">
        <v>298</v>
      </c>
      <c r="H3" s="118" t="s">
        <v>299</v>
      </c>
      <c r="I3" s="116" t="s">
        <v>298</v>
      </c>
      <c r="J3" s="119" t="s">
        <v>300</v>
      </c>
      <c r="K3" s="116" t="s">
        <v>298</v>
      </c>
      <c r="L3" s="119" t="s">
        <v>301</v>
      </c>
      <c r="M3" s="119" t="s">
        <v>302</v>
      </c>
    </row>
    <row r="4" spans="1:13" ht="15">
      <c r="A4" s="120">
        <f>'[1]Athletes'!A3</f>
        <v>29</v>
      </c>
      <c r="B4" s="120" t="str">
        <f>'[1]Athletes'!B3</f>
        <v>April Palmer</v>
      </c>
      <c r="C4" s="120" t="str">
        <f>'[1]Athletes'!C3</f>
        <v>Bracknell AC</v>
      </c>
      <c r="D4" s="121">
        <f aca="true" t="shared" si="0" ref="D4:D29">IF(ISNA(VLOOKUP($A4,Event1G,2,FALSE)),0,VLOOKUP($A4,Event1G,2,FALSE))</f>
        <v>10.9</v>
      </c>
      <c r="E4" s="122">
        <f aca="true" t="shared" si="1" ref="E4:E29">IF(ISNA(VLOOKUP($A4,Event1G,5,FALSE)),0,VLOOKUP($A4,Event1G,5,FALSE))</f>
        <v>73</v>
      </c>
      <c r="F4" s="123">
        <f aca="true" t="shared" si="2" ref="F4:F29">IF(ISNA(VLOOKUP($A4,Event2G,2,FALSE)),0,VLOOKUP($A4,Event2G,2,FALSE))</f>
        <v>0.0013405092592592594</v>
      </c>
      <c r="G4" s="122">
        <f aca="true" t="shared" si="3" ref="G4:G29">IF(ISNA(VLOOKUP($A4,Event2G,5,FALSE)),0,VLOOKUP($A4,Event2G,5,FALSE))</f>
        <v>83</v>
      </c>
      <c r="H4" s="121">
        <f aca="true" t="shared" si="4" ref="H4:H29">IF(ISNA(VLOOKUP($A4,Event3G,2,FALSE)),0,VLOOKUP($A4,Event3G,2,FALSE))</f>
        <v>4.03</v>
      </c>
      <c r="I4" s="122">
        <f aca="true" t="shared" si="5" ref="I4:I29">IF(ISNA(VLOOKUP($A4,Event3G,5,FALSE)),0,VLOOKUP($A4,Event3G,5,FALSE))</f>
        <v>52</v>
      </c>
      <c r="J4" s="121">
        <f aca="true" t="shared" si="6" ref="J4:J29">IF(ISNA(VLOOKUP($A4,Event4G,2,FALSE)),0,VLOOKUP($A4,Event4G,2,FALSE))</f>
        <v>7.89</v>
      </c>
      <c r="K4" s="122">
        <f aca="true" t="shared" si="7" ref="K4:K29">IF(ISNA(VLOOKUP($A4,Event4G,5,FALSE)),0,VLOOKUP($A4,Event4G,5,FALSE))</f>
        <v>61</v>
      </c>
      <c r="L4" s="124">
        <f aca="true" t="shared" si="8" ref="L4:L29">E4+G4+I4+K4</f>
        <v>269</v>
      </c>
      <c r="M4" s="125">
        <f aca="true" t="shared" si="9" ref="M4:M29">IF(L4&gt;0,RANK(L4,$L$4:$L$31),"")</f>
        <v>1</v>
      </c>
    </row>
    <row r="5" spans="1:13" ht="15">
      <c r="A5" s="120">
        <f>'[1]Athletes'!A26</f>
        <v>167</v>
      </c>
      <c r="B5" s="120" t="str">
        <f>'[1]Athletes'!B26</f>
        <v>Kitty Mainwaring</v>
      </c>
      <c r="C5" s="120" t="str">
        <f>'[1]Athletes'!C26</f>
        <v>Newbury AC</v>
      </c>
      <c r="D5" s="121">
        <f t="shared" si="0"/>
        <v>11.1</v>
      </c>
      <c r="E5" s="122">
        <f t="shared" si="1"/>
        <v>71</v>
      </c>
      <c r="F5" s="123">
        <f t="shared" si="2"/>
        <v>0.0014152777777777777</v>
      </c>
      <c r="G5" s="122">
        <f t="shared" si="3"/>
        <v>75</v>
      </c>
      <c r="H5" s="121">
        <f t="shared" si="4"/>
        <v>3.6</v>
      </c>
      <c r="I5" s="122">
        <f t="shared" si="5"/>
        <v>41</v>
      </c>
      <c r="J5" s="121">
        <f t="shared" si="6"/>
        <v>7.25</v>
      </c>
      <c r="K5" s="122">
        <f t="shared" si="7"/>
        <v>56</v>
      </c>
      <c r="L5" s="124">
        <f t="shared" si="8"/>
        <v>243</v>
      </c>
      <c r="M5" s="125">
        <f t="shared" si="9"/>
        <v>2</v>
      </c>
    </row>
    <row r="6" spans="1:13" ht="15">
      <c r="A6" s="120">
        <f>'[1]Athletes'!A5</f>
        <v>45</v>
      </c>
      <c r="B6" s="120" t="str">
        <f>'[1]Athletes'!B5</f>
        <v>Aimee Dickson</v>
      </c>
      <c r="C6" s="120" t="str">
        <f>'[1]Athletes'!C5</f>
        <v>Team Kennet</v>
      </c>
      <c r="D6" s="121">
        <f t="shared" si="0"/>
        <v>11.15</v>
      </c>
      <c r="E6" s="122">
        <f t="shared" si="1"/>
        <v>71</v>
      </c>
      <c r="F6" s="123">
        <f t="shared" si="2"/>
        <v>0.0012749999999999999</v>
      </c>
      <c r="G6" s="122">
        <f t="shared" si="3"/>
        <v>89</v>
      </c>
      <c r="H6" s="121">
        <f t="shared" si="4"/>
        <v>3.54</v>
      </c>
      <c r="I6" s="122">
        <f t="shared" si="5"/>
        <v>39</v>
      </c>
      <c r="J6" s="121">
        <f t="shared" si="6"/>
        <v>5.78</v>
      </c>
      <c r="K6" s="122">
        <f t="shared" si="7"/>
        <v>40</v>
      </c>
      <c r="L6" s="124">
        <f t="shared" si="8"/>
        <v>239</v>
      </c>
      <c r="M6" s="125">
        <f t="shared" si="9"/>
        <v>3</v>
      </c>
    </row>
    <row r="7" spans="1:13" ht="15">
      <c r="A7" s="120">
        <f>'[1]Athletes'!A4</f>
        <v>39</v>
      </c>
      <c r="B7" s="120" t="str">
        <f>'[1]Athletes'!B4</f>
        <v>Siena Brancato</v>
      </c>
      <c r="C7" s="120" t="str">
        <f>'[1]Athletes'!C4</f>
        <v>Cookham RC</v>
      </c>
      <c r="D7" s="121">
        <f t="shared" si="0"/>
        <v>11.11</v>
      </c>
      <c r="E7" s="122">
        <f t="shared" si="1"/>
        <v>71</v>
      </c>
      <c r="F7" s="123">
        <f t="shared" si="2"/>
        <v>0.001243865740740741</v>
      </c>
      <c r="G7" s="122">
        <f t="shared" si="3"/>
        <v>92</v>
      </c>
      <c r="H7" s="121">
        <f t="shared" si="4"/>
        <v>3.3</v>
      </c>
      <c r="I7" s="122">
        <f t="shared" si="5"/>
        <v>33</v>
      </c>
      <c r="J7" s="121">
        <f t="shared" si="6"/>
        <v>5.99</v>
      </c>
      <c r="K7" s="122">
        <f t="shared" si="7"/>
        <v>43</v>
      </c>
      <c r="L7" s="124">
        <f t="shared" si="8"/>
        <v>239</v>
      </c>
      <c r="M7" s="125">
        <f t="shared" si="9"/>
        <v>3</v>
      </c>
    </row>
    <row r="8" spans="1:13" ht="15">
      <c r="A8" s="120">
        <f>'[1]Athletes'!A17</f>
        <v>96</v>
      </c>
      <c r="B8" s="120" t="str">
        <f>'[1]Athletes'!B17</f>
        <v>Imogen Wilson</v>
      </c>
      <c r="C8" s="120" t="str">
        <f>'[1]Athletes'!C17</f>
        <v>Maidenhead AC</v>
      </c>
      <c r="D8" s="121">
        <f t="shared" si="0"/>
        <v>10.51</v>
      </c>
      <c r="E8" s="122">
        <f t="shared" si="1"/>
        <v>77</v>
      </c>
      <c r="F8" s="123">
        <f t="shared" si="2"/>
        <v>0.0013369212962962963</v>
      </c>
      <c r="G8" s="122">
        <f t="shared" si="3"/>
        <v>83</v>
      </c>
      <c r="H8" s="121">
        <f t="shared" si="4"/>
        <v>3.79</v>
      </c>
      <c r="I8" s="122">
        <f t="shared" si="5"/>
        <v>45</v>
      </c>
      <c r="J8" s="121">
        <f t="shared" si="6"/>
        <v>4.82</v>
      </c>
      <c r="K8" s="122">
        <f t="shared" si="7"/>
        <v>28</v>
      </c>
      <c r="L8" s="124">
        <f t="shared" si="8"/>
        <v>233</v>
      </c>
      <c r="M8" s="125">
        <f t="shared" si="9"/>
        <v>5</v>
      </c>
    </row>
    <row r="9" spans="1:13" ht="15">
      <c r="A9" s="120">
        <f>'[1]Athletes'!A8</f>
        <v>77</v>
      </c>
      <c r="B9" s="120" t="str">
        <f>'[1]Athletes'!B8</f>
        <v>Ella Newman</v>
      </c>
      <c r="C9" s="120" t="str">
        <f>'[1]Athletes'!C8</f>
        <v>Reading AC</v>
      </c>
      <c r="D9" s="121">
        <f t="shared" si="0"/>
        <v>11.29</v>
      </c>
      <c r="E9" s="122">
        <f t="shared" si="1"/>
        <v>70</v>
      </c>
      <c r="F9" s="123">
        <f t="shared" si="2"/>
        <v>0.0012761574074074075</v>
      </c>
      <c r="G9" s="122">
        <f t="shared" si="3"/>
        <v>89</v>
      </c>
      <c r="H9" s="121">
        <f t="shared" si="4"/>
        <v>3.39</v>
      </c>
      <c r="I9" s="122">
        <f t="shared" si="5"/>
        <v>35</v>
      </c>
      <c r="J9" s="121">
        <f t="shared" si="6"/>
        <v>4.49</v>
      </c>
      <c r="K9" s="122">
        <f t="shared" si="7"/>
        <v>25</v>
      </c>
      <c r="L9" s="124">
        <f t="shared" si="8"/>
        <v>219</v>
      </c>
      <c r="M9" s="125">
        <f t="shared" si="9"/>
        <v>6</v>
      </c>
    </row>
    <row r="10" spans="1:13" ht="15">
      <c r="A10" s="120">
        <f>'[1]Athletes'!A28</f>
        <v>189</v>
      </c>
      <c r="B10" s="120" t="str">
        <f>'[1]Athletes'!B28</f>
        <v>Erin Rees</v>
      </c>
      <c r="C10" s="120" t="str">
        <f>'[1]Athletes'!C28</f>
        <v>Windsor S E &amp; H</v>
      </c>
      <c r="D10" s="121">
        <f t="shared" si="0"/>
        <v>11.41</v>
      </c>
      <c r="E10" s="122">
        <f t="shared" si="1"/>
        <v>68</v>
      </c>
      <c r="F10" s="123">
        <f t="shared" si="2"/>
        <v>0.0014635416666666666</v>
      </c>
      <c r="G10" s="122">
        <f t="shared" si="3"/>
        <v>71</v>
      </c>
      <c r="H10" s="121">
        <f t="shared" si="4"/>
        <v>3.87</v>
      </c>
      <c r="I10" s="122">
        <f t="shared" si="5"/>
        <v>47</v>
      </c>
      <c r="J10" s="121">
        <f t="shared" si="6"/>
        <v>5.1</v>
      </c>
      <c r="K10" s="122">
        <f t="shared" si="7"/>
        <v>30</v>
      </c>
      <c r="L10" s="124">
        <f t="shared" si="8"/>
        <v>216</v>
      </c>
      <c r="M10" s="125">
        <f t="shared" si="9"/>
        <v>7</v>
      </c>
    </row>
    <row r="11" spans="1:13" ht="15">
      <c r="A11" s="120">
        <f>'[1]Athletes'!A9</f>
        <v>81</v>
      </c>
      <c r="B11" s="120" t="str">
        <f>'[1]Athletes'!B9</f>
        <v>Oona Gibbons</v>
      </c>
      <c r="C11" s="120" t="str">
        <f>'[1]Athletes'!C9</f>
        <v>Windsor S E &amp; H</v>
      </c>
      <c r="D11" s="121">
        <f t="shared" si="0"/>
        <v>11.61</v>
      </c>
      <c r="E11" s="122">
        <f t="shared" si="1"/>
        <v>66</v>
      </c>
      <c r="F11" s="123">
        <f t="shared" si="2"/>
        <v>0.0013052083333333336</v>
      </c>
      <c r="G11" s="122">
        <f t="shared" si="3"/>
        <v>86</v>
      </c>
      <c r="H11" s="121">
        <f t="shared" si="4"/>
        <v>3.37</v>
      </c>
      <c r="I11" s="122">
        <f t="shared" si="5"/>
        <v>35</v>
      </c>
      <c r="J11" s="121">
        <f t="shared" si="6"/>
        <v>4.66</v>
      </c>
      <c r="K11" s="122">
        <f t="shared" si="7"/>
        <v>26</v>
      </c>
      <c r="L11" s="124">
        <f t="shared" si="8"/>
        <v>213</v>
      </c>
      <c r="M11" s="125">
        <f t="shared" si="9"/>
        <v>8</v>
      </c>
    </row>
    <row r="12" spans="1:13" ht="15">
      <c r="A12" s="120">
        <f>'[1]Athletes'!A22</f>
        <v>138</v>
      </c>
      <c r="B12" s="120" t="str">
        <f>'[1]Athletes'!B22</f>
        <v>Fern Harris</v>
      </c>
      <c r="C12" s="120" t="str">
        <f>'[1]Athletes'!C22</f>
        <v>Reading AC</v>
      </c>
      <c r="D12" s="121">
        <f t="shared" si="0"/>
        <v>10.83</v>
      </c>
      <c r="E12" s="122">
        <f t="shared" si="1"/>
        <v>74</v>
      </c>
      <c r="F12" s="123">
        <f t="shared" si="2"/>
        <v>0.0015479166666666668</v>
      </c>
      <c r="G12" s="122">
        <f t="shared" si="3"/>
        <v>63</v>
      </c>
      <c r="H12" s="121">
        <f t="shared" si="4"/>
        <v>3.29</v>
      </c>
      <c r="I12" s="122">
        <f t="shared" si="5"/>
        <v>33</v>
      </c>
      <c r="J12" s="121">
        <f t="shared" si="6"/>
        <v>5.6</v>
      </c>
      <c r="K12" s="122">
        <f t="shared" si="7"/>
        <v>37</v>
      </c>
      <c r="L12" s="124">
        <f t="shared" si="8"/>
        <v>207</v>
      </c>
      <c r="M12" s="125">
        <f t="shared" si="9"/>
        <v>9</v>
      </c>
    </row>
    <row r="13" spans="1:13" ht="15">
      <c r="A13" s="120">
        <f>'[1]Athletes'!A30</f>
        <v>193</v>
      </c>
      <c r="B13" s="120" t="str">
        <f>'[1]Athletes'!B30</f>
        <v>Erin Ackroyd</v>
      </c>
      <c r="C13" s="120" t="str">
        <f>'[1]Athletes'!C30</f>
        <v>Bracknell AC</v>
      </c>
      <c r="D13" s="121">
        <f t="shared" si="0"/>
        <v>11.9</v>
      </c>
      <c r="E13" s="122">
        <f t="shared" si="1"/>
        <v>63</v>
      </c>
      <c r="F13" s="123">
        <f t="shared" si="2"/>
        <v>0.0014299768518518518</v>
      </c>
      <c r="G13" s="122">
        <f t="shared" si="3"/>
        <v>74</v>
      </c>
      <c r="H13" s="121">
        <f t="shared" si="4"/>
        <v>3.53</v>
      </c>
      <c r="I13" s="122">
        <f t="shared" si="5"/>
        <v>39</v>
      </c>
      <c r="J13" s="121">
        <f t="shared" si="6"/>
        <v>4.78</v>
      </c>
      <c r="K13" s="122">
        <f t="shared" si="7"/>
        <v>27</v>
      </c>
      <c r="L13" s="124">
        <f t="shared" si="8"/>
        <v>203</v>
      </c>
      <c r="M13" s="125">
        <f t="shared" si="9"/>
        <v>10</v>
      </c>
    </row>
    <row r="14" spans="1:13" ht="15">
      <c r="A14" s="120">
        <f>'[1]Athletes'!A27</f>
        <v>176</v>
      </c>
      <c r="B14" s="120" t="str">
        <f>'[1]Athletes'!B27</f>
        <v>Chinenye Enekwa</v>
      </c>
      <c r="C14" s="120" t="str">
        <f>'[1]Athletes'!C27</f>
        <v>Slough Junior AC</v>
      </c>
      <c r="D14" s="121">
        <f t="shared" si="0"/>
        <v>11.09</v>
      </c>
      <c r="E14" s="122">
        <f t="shared" si="1"/>
        <v>72</v>
      </c>
      <c r="F14" s="123">
        <f t="shared" si="2"/>
        <v>0.0015997685185185184</v>
      </c>
      <c r="G14" s="122">
        <f t="shared" si="3"/>
        <v>58</v>
      </c>
      <c r="H14" s="121">
        <f t="shared" si="4"/>
        <v>3.71</v>
      </c>
      <c r="I14" s="122">
        <f t="shared" si="5"/>
        <v>43</v>
      </c>
      <c r="J14" s="121">
        <f t="shared" si="6"/>
        <v>4.99</v>
      </c>
      <c r="K14" s="122">
        <f t="shared" si="7"/>
        <v>29</v>
      </c>
      <c r="L14" s="124">
        <f t="shared" si="8"/>
        <v>202</v>
      </c>
      <c r="M14" s="125">
        <f t="shared" si="9"/>
        <v>11</v>
      </c>
    </row>
    <row r="15" spans="1:13" ht="15">
      <c r="A15" s="120">
        <f>'[1]Athletes'!A18</f>
        <v>97</v>
      </c>
      <c r="B15" s="120" t="str">
        <f>'[1]Athletes'!B18</f>
        <v>Jasmine Hatch</v>
      </c>
      <c r="C15" s="120" t="str">
        <f>'[1]Athletes'!C18</f>
        <v>Bracknell AC</v>
      </c>
      <c r="D15" s="121">
        <f t="shared" si="0"/>
        <v>11.38</v>
      </c>
      <c r="E15" s="122">
        <f t="shared" si="1"/>
        <v>69</v>
      </c>
      <c r="F15" s="123">
        <f t="shared" si="2"/>
        <v>0.0014957175925925928</v>
      </c>
      <c r="G15" s="122">
        <f t="shared" si="3"/>
        <v>68</v>
      </c>
      <c r="H15" s="121">
        <f t="shared" si="4"/>
        <v>3.5</v>
      </c>
      <c r="I15" s="122">
        <f t="shared" si="5"/>
        <v>38</v>
      </c>
      <c r="J15" s="121">
        <f t="shared" si="6"/>
        <v>4.59</v>
      </c>
      <c r="K15" s="122">
        <f t="shared" si="7"/>
        <v>26</v>
      </c>
      <c r="L15" s="124">
        <f t="shared" si="8"/>
        <v>201</v>
      </c>
      <c r="M15" s="125">
        <f t="shared" si="9"/>
        <v>12</v>
      </c>
    </row>
    <row r="16" spans="1:13" ht="15">
      <c r="A16" s="120">
        <f>'[1]Athletes'!A11</f>
        <v>83</v>
      </c>
      <c r="B16" s="120" t="str">
        <f>'[1]Athletes'!B11</f>
        <v>Molly Staunton</v>
      </c>
      <c r="C16" s="120" t="str">
        <f>'[1]Athletes'!C11</f>
        <v>Windsor S E &amp; H</v>
      </c>
      <c r="D16" s="121">
        <f t="shared" si="0"/>
        <v>11.76</v>
      </c>
      <c r="E16" s="122">
        <f t="shared" si="1"/>
        <v>65</v>
      </c>
      <c r="F16" s="123">
        <f t="shared" si="2"/>
        <v>0.0014140046296296294</v>
      </c>
      <c r="G16" s="122">
        <f t="shared" si="3"/>
        <v>76</v>
      </c>
      <c r="H16" s="121">
        <f t="shared" si="4"/>
        <v>3.36</v>
      </c>
      <c r="I16" s="122">
        <f t="shared" si="5"/>
        <v>35</v>
      </c>
      <c r="J16" s="121">
        <f t="shared" si="6"/>
        <v>4.56</v>
      </c>
      <c r="K16" s="122">
        <f t="shared" si="7"/>
        <v>25</v>
      </c>
      <c r="L16" s="124">
        <f t="shared" si="8"/>
        <v>201</v>
      </c>
      <c r="M16" s="125">
        <f t="shared" si="9"/>
        <v>12</v>
      </c>
    </row>
    <row r="17" spans="1:13" ht="15">
      <c r="A17" s="120">
        <f>'[1]Athletes'!A24</f>
        <v>141</v>
      </c>
      <c r="B17" s="120" t="str">
        <f>'[1]Athletes'!B24</f>
        <v>Emily Larsen</v>
      </c>
      <c r="C17" s="120" t="str">
        <f>'[1]Athletes'!C24</f>
        <v>Reading AC</v>
      </c>
      <c r="D17" s="121">
        <f t="shared" si="0"/>
        <v>11.96</v>
      </c>
      <c r="E17" s="122">
        <f t="shared" si="1"/>
        <v>63</v>
      </c>
      <c r="F17" s="123">
        <f t="shared" si="2"/>
        <v>0.0016018518518518517</v>
      </c>
      <c r="G17" s="122">
        <f t="shared" si="3"/>
        <v>57</v>
      </c>
      <c r="H17" s="121">
        <f t="shared" si="4"/>
        <v>3.97</v>
      </c>
      <c r="I17" s="122">
        <f t="shared" si="5"/>
        <v>50</v>
      </c>
      <c r="J17" s="121">
        <f t="shared" si="6"/>
        <v>5.11</v>
      </c>
      <c r="K17" s="122">
        <f t="shared" si="7"/>
        <v>30</v>
      </c>
      <c r="L17" s="124">
        <f t="shared" si="8"/>
        <v>200</v>
      </c>
      <c r="M17" s="125">
        <f t="shared" si="9"/>
        <v>14</v>
      </c>
    </row>
    <row r="18" spans="1:13" ht="15">
      <c r="A18" s="120">
        <f>'[1]Athletes'!A25</f>
        <v>149</v>
      </c>
      <c r="B18" s="120" t="str">
        <f>'[1]Athletes'!B25</f>
        <v>Amélie Taylor</v>
      </c>
      <c r="C18" s="120" t="str">
        <f>'[1]Athletes'!C25</f>
        <v>Cookham RC</v>
      </c>
      <c r="D18" s="121">
        <f t="shared" si="0"/>
        <v>11.53</v>
      </c>
      <c r="E18" s="122">
        <f t="shared" si="1"/>
        <v>67</v>
      </c>
      <c r="F18" s="123">
        <f t="shared" si="2"/>
        <v>0.001394675925925926</v>
      </c>
      <c r="G18" s="122">
        <f t="shared" si="3"/>
        <v>77</v>
      </c>
      <c r="H18" s="121">
        <f t="shared" si="4"/>
        <v>3.15</v>
      </c>
      <c r="I18" s="122">
        <f t="shared" si="5"/>
        <v>29</v>
      </c>
      <c r="J18" s="121">
        <f t="shared" si="6"/>
        <v>4.5</v>
      </c>
      <c r="K18" s="122">
        <f t="shared" si="7"/>
        <v>25</v>
      </c>
      <c r="L18" s="124">
        <f t="shared" si="8"/>
        <v>198</v>
      </c>
      <c r="M18" s="125">
        <f t="shared" si="9"/>
        <v>15</v>
      </c>
    </row>
    <row r="19" spans="1:13" ht="15">
      <c r="A19" s="120">
        <f>'[1]Athletes'!A6</f>
        <v>61</v>
      </c>
      <c r="B19" s="120" t="str">
        <f>'[1]Athletes'!B6</f>
        <v>Freya Willcox</v>
      </c>
      <c r="C19" s="120" t="str">
        <f>'[1]Athletes'!C6</f>
        <v>Windsor S E &amp; H</v>
      </c>
      <c r="D19" s="121">
        <f t="shared" si="0"/>
        <v>12.47</v>
      </c>
      <c r="E19" s="122">
        <f t="shared" si="1"/>
        <v>58</v>
      </c>
      <c r="F19" s="123">
        <f t="shared" si="2"/>
        <v>0.0013114583333333335</v>
      </c>
      <c r="G19" s="122">
        <f t="shared" si="3"/>
        <v>85</v>
      </c>
      <c r="H19" s="121">
        <f t="shared" si="4"/>
        <v>3.32</v>
      </c>
      <c r="I19" s="122">
        <f t="shared" si="5"/>
        <v>34</v>
      </c>
      <c r="J19" s="121">
        <f t="shared" si="6"/>
        <v>4.08</v>
      </c>
      <c r="K19" s="122">
        <f t="shared" si="7"/>
        <v>21</v>
      </c>
      <c r="L19" s="124">
        <f t="shared" si="8"/>
        <v>198</v>
      </c>
      <c r="M19" s="125">
        <f t="shared" si="9"/>
        <v>15</v>
      </c>
    </row>
    <row r="20" spans="1:13" ht="15">
      <c r="A20" s="120">
        <f>'[1]Athletes'!A23</f>
        <v>139</v>
      </c>
      <c r="B20" s="120" t="str">
        <f>'[1]Athletes'!B23</f>
        <v>Jacqueline Heller</v>
      </c>
      <c r="C20" s="120" t="str">
        <f>'[1]Athletes'!C23</f>
        <v>Cookham RC</v>
      </c>
      <c r="D20" s="121">
        <f t="shared" si="0"/>
        <v>12.14</v>
      </c>
      <c r="E20" s="122">
        <f t="shared" si="1"/>
        <v>61</v>
      </c>
      <c r="F20" s="123">
        <f t="shared" si="2"/>
        <v>0.0014001157407407408</v>
      </c>
      <c r="G20" s="122">
        <f t="shared" si="3"/>
        <v>77</v>
      </c>
      <c r="H20" s="121">
        <f t="shared" si="4"/>
        <v>3.29</v>
      </c>
      <c r="I20" s="122">
        <f t="shared" si="5"/>
        <v>33</v>
      </c>
      <c r="J20" s="121">
        <f t="shared" si="6"/>
        <v>4.39</v>
      </c>
      <c r="K20" s="122">
        <f t="shared" si="7"/>
        <v>24</v>
      </c>
      <c r="L20" s="124">
        <f t="shared" si="8"/>
        <v>195</v>
      </c>
      <c r="M20" s="125">
        <f t="shared" si="9"/>
        <v>17</v>
      </c>
    </row>
    <row r="21" spans="1:13" ht="15">
      <c r="A21" s="120">
        <f>'[1]Athletes'!A14</f>
        <v>89</v>
      </c>
      <c r="B21" s="120" t="str">
        <f>'[1]Athletes'!B14</f>
        <v>Elizabeth Ryan</v>
      </c>
      <c r="C21" s="120" t="str">
        <f>'[1]Athletes'!C14</f>
        <v>Reading AC</v>
      </c>
      <c r="D21" s="121">
        <f t="shared" si="0"/>
        <v>12.56</v>
      </c>
      <c r="E21" s="122">
        <f t="shared" si="1"/>
        <v>57</v>
      </c>
      <c r="F21" s="123">
        <f t="shared" si="2"/>
        <v>0.0014465277777777777</v>
      </c>
      <c r="G21" s="122">
        <f t="shared" si="3"/>
        <v>72</v>
      </c>
      <c r="H21" s="121">
        <f t="shared" si="4"/>
        <v>3.36</v>
      </c>
      <c r="I21" s="122">
        <f t="shared" si="5"/>
        <v>35</v>
      </c>
      <c r="J21" s="121">
        <f t="shared" si="6"/>
        <v>5.01</v>
      </c>
      <c r="K21" s="122">
        <f t="shared" si="7"/>
        <v>29</v>
      </c>
      <c r="L21" s="124">
        <f t="shared" si="8"/>
        <v>193</v>
      </c>
      <c r="M21" s="125">
        <f t="shared" si="9"/>
        <v>18</v>
      </c>
    </row>
    <row r="22" spans="1:13" ht="15">
      <c r="A22" s="120">
        <f>'[1]Athletes'!A10</f>
        <v>82</v>
      </c>
      <c r="B22" s="120" t="str">
        <f>'[1]Athletes'!B10</f>
        <v>Denise Spencer</v>
      </c>
      <c r="C22" s="120" t="str">
        <f>'[1]Athletes'!C10</f>
        <v>Bracknell AC</v>
      </c>
      <c r="D22" s="121">
        <f t="shared" si="0"/>
        <v>12.65</v>
      </c>
      <c r="E22" s="122">
        <f t="shared" si="1"/>
        <v>56</v>
      </c>
      <c r="F22" s="123">
        <f t="shared" si="2"/>
        <v>0.0014706018518518516</v>
      </c>
      <c r="G22" s="122">
        <f t="shared" si="3"/>
        <v>70</v>
      </c>
      <c r="H22" s="121">
        <f t="shared" si="4"/>
        <v>3.26</v>
      </c>
      <c r="I22" s="122">
        <f t="shared" si="5"/>
        <v>32</v>
      </c>
      <c r="J22" s="121">
        <f t="shared" si="6"/>
        <v>4.93</v>
      </c>
      <c r="K22" s="122">
        <f t="shared" si="7"/>
        <v>28</v>
      </c>
      <c r="L22" s="124">
        <f t="shared" si="8"/>
        <v>186</v>
      </c>
      <c r="M22" s="125">
        <f t="shared" si="9"/>
        <v>19</v>
      </c>
    </row>
    <row r="23" spans="1:13" ht="15">
      <c r="A23" s="120">
        <f>'[1]Athletes'!A13</f>
        <v>86</v>
      </c>
      <c r="B23" s="120" t="str">
        <f>'[1]Athletes'!B13</f>
        <v>Emilia Clark</v>
      </c>
      <c r="C23" s="120" t="str">
        <f>'[1]Athletes'!C13</f>
        <v>Reading AC</v>
      </c>
      <c r="D23" s="121">
        <f t="shared" si="0"/>
        <v>11.92</v>
      </c>
      <c r="E23" s="122">
        <f t="shared" si="1"/>
        <v>63</v>
      </c>
      <c r="F23" s="123">
        <f t="shared" si="2"/>
        <v>0.001554861111111111</v>
      </c>
      <c r="G23" s="122">
        <f t="shared" si="3"/>
        <v>62</v>
      </c>
      <c r="H23" s="121">
        <f t="shared" si="4"/>
        <v>3.3</v>
      </c>
      <c r="I23" s="122">
        <f t="shared" si="5"/>
        <v>33</v>
      </c>
      <c r="J23" s="121">
        <f t="shared" si="6"/>
        <v>4.65</v>
      </c>
      <c r="K23" s="122">
        <f t="shared" si="7"/>
        <v>26</v>
      </c>
      <c r="L23" s="124">
        <f t="shared" si="8"/>
        <v>184</v>
      </c>
      <c r="M23" s="125">
        <f t="shared" si="9"/>
        <v>20</v>
      </c>
    </row>
    <row r="24" spans="1:13" ht="15">
      <c r="A24" s="120">
        <f>'[1]Athletes'!A20</f>
        <v>117</v>
      </c>
      <c r="B24" s="120" t="str">
        <f>'[1]Athletes'!B20</f>
        <v>Rhianna Battersby</v>
      </c>
      <c r="C24" s="120" t="str">
        <f>'[1]Athletes'!C20</f>
        <v>Bracknell AC</v>
      </c>
      <c r="D24" s="121">
        <f t="shared" si="0"/>
        <v>12.25</v>
      </c>
      <c r="E24" s="122">
        <f t="shared" si="1"/>
        <v>60</v>
      </c>
      <c r="F24" s="123">
        <f t="shared" si="2"/>
        <v>0.0014797453703703702</v>
      </c>
      <c r="G24" s="122">
        <f t="shared" si="3"/>
        <v>69</v>
      </c>
      <c r="H24" s="121">
        <f t="shared" si="4"/>
        <v>3.06</v>
      </c>
      <c r="I24" s="122">
        <f t="shared" si="5"/>
        <v>27</v>
      </c>
      <c r="J24" s="121">
        <f t="shared" si="6"/>
        <v>4.39</v>
      </c>
      <c r="K24" s="122">
        <f t="shared" si="7"/>
        <v>24</v>
      </c>
      <c r="L24" s="124">
        <f t="shared" si="8"/>
        <v>180</v>
      </c>
      <c r="M24" s="125">
        <f t="shared" si="9"/>
        <v>21</v>
      </c>
    </row>
    <row r="25" spans="1:13" ht="15">
      <c r="A25" s="120">
        <f>'[1]Athletes'!A16</f>
        <v>94</v>
      </c>
      <c r="B25" s="120" t="str">
        <f>'[1]Athletes'!B16</f>
        <v>Amy Sinclair</v>
      </c>
      <c r="C25" s="120" t="str">
        <f>'[1]Athletes'!C16</f>
        <v>Bracknell AC</v>
      </c>
      <c r="D25" s="121">
        <f t="shared" si="0"/>
        <v>12.22</v>
      </c>
      <c r="E25" s="122">
        <f t="shared" si="1"/>
        <v>60</v>
      </c>
      <c r="F25" s="123">
        <f t="shared" si="2"/>
        <v>0.001383449074074074</v>
      </c>
      <c r="G25" s="122">
        <f t="shared" si="3"/>
        <v>78</v>
      </c>
      <c r="H25" s="121">
        <f t="shared" si="4"/>
        <v>3</v>
      </c>
      <c r="I25" s="122">
        <f t="shared" si="5"/>
        <v>26</v>
      </c>
      <c r="J25" s="121">
        <f t="shared" si="6"/>
        <v>3.03</v>
      </c>
      <c r="K25" s="122">
        <f t="shared" si="7"/>
        <v>9</v>
      </c>
      <c r="L25" s="124">
        <f t="shared" si="8"/>
        <v>173</v>
      </c>
      <c r="M25" s="125">
        <f t="shared" si="9"/>
        <v>22</v>
      </c>
    </row>
    <row r="26" spans="1:13" ht="15">
      <c r="A26" s="120">
        <f>'[1]Athletes'!A7</f>
        <v>66</v>
      </c>
      <c r="B26" s="120" t="str">
        <f>'[1]Athletes'!B7</f>
        <v>Abby Goodman</v>
      </c>
      <c r="C26" s="120" t="str">
        <f>'[1]Athletes'!C7</f>
        <v>Bracknell AC</v>
      </c>
      <c r="D26" s="121">
        <f t="shared" si="0"/>
        <v>11.97</v>
      </c>
      <c r="E26" s="122">
        <f t="shared" si="1"/>
        <v>63</v>
      </c>
      <c r="F26" s="123">
        <f t="shared" si="2"/>
        <v>0.001591435185185185</v>
      </c>
      <c r="G26" s="122">
        <f t="shared" si="3"/>
        <v>58</v>
      </c>
      <c r="H26" s="121">
        <f t="shared" si="4"/>
        <v>2.96</v>
      </c>
      <c r="I26" s="122">
        <f t="shared" si="5"/>
        <v>25</v>
      </c>
      <c r="J26" s="121">
        <f t="shared" si="6"/>
        <v>4.41</v>
      </c>
      <c r="K26" s="122">
        <f t="shared" si="7"/>
        <v>24</v>
      </c>
      <c r="L26" s="124">
        <f t="shared" si="8"/>
        <v>170</v>
      </c>
      <c r="M26" s="125">
        <f t="shared" si="9"/>
        <v>23</v>
      </c>
    </row>
    <row r="27" spans="1:13" ht="15">
      <c r="A27" s="120">
        <f>'[1]Athletes'!A15</f>
        <v>92</v>
      </c>
      <c r="B27" s="120" t="str">
        <f>'[1]Athletes'!B15</f>
        <v>Sophie Kirk</v>
      </c>
      <c r="C27" s="120" t="str">
        <f>'[1]Athletes'!C15</f>
        <v>Reading AC</v>
      </c>
      <c r="D27" s="121">
        <f t="shared" si="0"/>
        <v>12.2</v>
      </c>
      <c r="E27" s="122">
        <f t="shared" si="1"/>
        <v>60</v>
      </c>
      <c r="F27" s="123">
        <f t="shared" si="2"/>
        <v>0.0015165509259259257</v>
      </c>
      <c r="G27" s="122">
        <f t="shared" si="3"/>
        <v>66</v>
      </c>
      <c r="H27" s="121">
        <f t="shared" si="4"/>
        <v>2.84</v>
      </c>
      <c r="I27" s="122">
        <f t="shared" si="5"/>
        <v>22</v>
      </c>
      <c r="J27" s="121">
        <f t="shared" si="6"/>
        <v>3.82</v>
      </c>
      <c r="K27" s="122">
        <f t="shared" si="7"/>
        <v>19</v>
      </c>
      <c r="L27" s="124">
        <f t="shared" si="8"/>
        <v>167</v>
      </c>
      <c r="M27" s="125">
        <f t="shared" si="9"/>
        <v>24</v>
      </c>
    </row>
    <row r="28" spans="1:13" ht="15">
      <c r="A28" s="120">
        <f>'[1]Athletes'!A21</f>
        <v>120</v>
      </c>
      <c r="B28" s="120" t="str">
        <f>'[1]Athletes'!B21</f>
        <v>Lily Kinnon</v>
      </c>
      <c r="C28" s="120" t="str">
        <f>'[1]Athletes'!C21</f>
        <v>Windsor S E &amp; H</v>
      </c>
      <c r="D28" s="121">
        <f t="shared" si="0"/>
        <v>12.65</v>
      </c>
      <c r="E28" s="122">
        <f t="shared" si="1"/>
        <v>56</v>
      </c>
      <c r="F28" s="123">
        <f t="shared" si="2"/>
        <v>0.0015797453703703705</v>
      </c>
      <c r="G28" s="122">
        <f t="shared" si="3"/>
        <v>60</v>
      </c>
      <c r="H28" s="121">
        <f t="shared" si="4"/>
        <v>2.68</v>
      </c>
      <c r="I28" s="122">
        <f t="shared" si="5"/>
        <v>18</v>
      </c>
      <c r="J28" s="121">
        <f t="shared" si="6"/>
        <v>3.74</v>
      </c>
      <c r="K28" s="122">
        <f t="shared" si="7"/>
        <v>19</v>
      </c>
      <c r="L28" s="124">
        <f t="shared" si="8"/>
        <v>153</v>
      </c>
      <c r="M28" s="125">
        <f t="shared" si="9"/>
        <v>25</v>
      </c>
    </row>
    <row r="29" spans="1:13" ht="15">
      <c r="A29" s="120">
        <f>'[1]Athletes'!A29</f>
        <v>190</v>
      </c>
      <c r="B29" s="120" t="str">
        <f>'[1]Athletes'!B29</f>
        <v>Sampda Sharma</v>
      </c>
      <c r="C29" s="120" t="str">
        <f>'[1]Athletes'!C29</f>
        <v>Windsor S E &amp; H</v>
      </c>
      <c r="D29" s="121">
        <f t="shared" si="0"/>
        <v>11.46</v>
      </c>
      <c r="E29" s="122">
        <f t="shared" si="1"/>
        <v>68</v>
      </c>
      <c r="F29" s="123">
        <f t="shared" si="2"/>
        <v>0</v>
      </c>
      <c r="G29" s="122">
        <f t="shared" si="3"/>
        <v>0</v>
      </c>
      <c r="H29" s="121">
        <f t="shared" si="4"/>
        <v>3.2</v>
      </c>
      <c r="I29" s="122">
        <f t="shared" si="5"/>
        <v>31</v>
      </c>
      <c r="J29" s="121">
        <f t="shared" si="6"/>
        <v>5.67</v>
      </c>
      <c r="K29" s="122">
        <f t="shared" si="7"/>
        <v>38</v>
      </c>
      <c r="L29" s="124">
        <f t="shared" si="8"/>
        <v>137</v>
      </c>
      <c r="M29" s="125">
        <f t="shared" si="9"/>
        <v>26</v>
      </c>
    </row>
    <row r="30" ht="15">
      <c r="A30" s="120" t="str">
        <f>'[1]Athletes'!A31</f>
        <v> </v>
      </c>
    </row>
    <row r="31" ht="15">
      <c r="A31" s="120" t="str">
        <f>'[1]Athletes'!A32</f>
        <v> </v>
      </c>
    </row>
    <row r="32" ht="15">
      <c r="A32" s="120" t="str">
        <f>'[1]Athletes'!A33</f>
        <v> </v>
      </c>
    </row>
    <row r="33" ht="15">
      <c r="A33" s="120" t="str">
        <f>'[1]Athletes'!A34</f>
        <v> </v>
      </c>
    </row>
    <row r="67" spans="40:41" ht="15">
      <c r="AN67" t="s">
        <v>294</v>
      </c>
      <c r="AO67" t="s">
        <v>295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BerksAAA</dc:creator>
  <cp:keywords/>
  <dc:description/>
  <cp:lastModifiedBy>julian starkey</cp:lastModifiedBy>
  <dcterms:created xsi:type="dcterms:W3CDTF">2018-05-14T10:20:35Z</dcterms:created>
  <dcterms:modified xsi:type="dcterms:W3CDTF">2018-05-15T13:58:11Z</dcterms:modified>
  <cp:category/>
  <cp:version/>
  <cp:contentType/>
  <cp:contentStatus/>
</cp:coreProperties>
</file>